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tabRatio="668" activeTab="0"/>
  </bookViews>
  <sheets>
    <sheet name="股室汇总" sheetId="1" r:id="rId1"/>
  </sheets>
  <definedNames>
    <definedName name="_xlnm._FilterDatabase" localSheetId="0" hidden="1">'股室汇总'!$A$5:$K$374</definedName>
    <definedName name="_xlnm.Print_Titles" localSheetId="0">'股室汇总'!$1:$5</definedName>
  </definedNames>
  <calcPr fullCalcOnLoad="1"/>
</workbook>
</file>

<file path=xl/sharedStrings.xml><?xml version="1.0" encoding="utf-8"?>
<sst xmlns="http://schemas.openxmlformats.org/spreadsheetml/2006/main" count="950" uniqueCount="685">
  <si>
    <t>合计</t>
  </si>
  <si>
    <t>项目单位</t>
  </si>
  <si>
    <t>指标文号</t>
  </si>
  <si>
    <t>支出功能分类科目</t>
  </si>
  <si>
    <t>摘要或明细项目</t>
  </si>
  <si>
    <t>财政拨付情况</t>
  </si>
  <si>
    <t>指标金额</t>
  </si>
  <si>
    <t>已拨付</t>
  </si>
  <si>
    <t>未拨付</t>
  </si>
  <si>
    <t>15年指标</t>
  </si>
  <si>
    <t>16年指标</t>
  </si>
  <si>
    <t>未拨金额</t>
  </si>
  <si>
    <t>未拨付原因</t>
  </si>
  <si>
    <t>总计</t>
  </si>
  <si>
    <t>组织部</t>
  </si>
  <si>
    <t>运财行[2016]47号</t>
  </si>
  <si>
    <t>农村（社区）党员教育培训经费</t>
  </si>
  <si>
    <t>工商局</t>
  </si>
  <si>
    <t>运财行[2016]46号</t>
  </si>
  <si>
    <t>非公有制经济组织党建工作经费</t>
  </si>
  <si>
    <t>财政局</t>
  </si>
  <si>
    <t>运财行[2016]35号</t>
  </si>
  <si>
    <t>农村财会人员培训</t>
  </si>
  <si>
    <t>交警队</t>
  </si>
  <si>
    <t>运财行[2016]52号</t>
  </si>
  <si>
    <t>2017年公安交通管理省级补助资金</t>
  </si>
  <si>
    <t>法院</t>
  </si>
  <si>
    <t>运财行[2016]37号</t>
  </si>
  <si>
    <t>2016年全省法院诉讼费统筹资金</t>
  </si>
  <si>
    <t>旅游局</t>
  </si>
  <si>
    <t>运财行[2016]40号</t>
  </si>
  <si>
    <t>政法委</t>
  </si>
  <si>
    <t>运财行［2016］063号</t>
  </si>
  <si>
    <t>政法专项经费</t>
  </si>
  <si>
    <t>运财行［2016］051号</t>
  </si>
  <si>
    <t>农村党员教育培训经费</t>
  </si>
  <si>
    <t>运财行［2017］10号</t>
  </si>
  <si>
    <t>法院诉讼费统筹资金</t>
  </si>
  <si>
    <t>审计局</t>
  </si>
  <si>
    <t>运财行［2017］12号</t>
  </si>
  <si>
    <t>补助全省经济社会发展审计经费</t>
  </si>
  <si>
    <t>运财行［2017］28号</t>
  </si>
  <si>
    <t>农村基层组织建设经费</t>
  </si>
  <si>
    <t>运财行［2017］16号</t>
  </si>
  <si>
    <t>社区办公和活动经费</t>
  </si>
  <si>
    <t>2016年度农村财会人员培训市级配套资金</t>
  </si>
  <si>
    <t>妇联</t>
  </si>
  <si>
    <t>妇女儿童工作专项</t>
  </si>
  <si>
    <t>道路交通管理</t>
  </si>
  <si>
    <t>非公经济组织联合党组织补助经费</t>
  </si>
  <si>
    <t>公安局</t>
  </si>
  <si>
    <t>缉毒办案经费</t>
  </si>
  <si>
    <t>农村社区党员教育培训经费</t>
  </si>
  <si>
    <t>17年指标</t>
  </si>
  <si>
    <t>人社局</t>
  </si>
  <si>
    <t>运财社[2015]129号</t>
  </si>
  <si>
    <t>2015年政府购买基层公共服务岗位补助资金</t>
  </si>
  <si>
    <t>民政局</t>
  </si>
  <si>
    <t>运财社[2015]14号</t>
  </si>
  <si>
    <t>2015年抚恤补助资金</t>
  </si>
  <si>
    <t>运财社[2015]30号</t>
  </si>
  <si>
    <t>2015年军队移交政府的离退休人员安置补助资金（省级）</t>
  </si>
  <si>
    <t>运财社[2015]140号</t>
  </si>
  <si>
    <t>2015年军队移交政府安置离退休人员安置中央经费</t>
  </si>
  <si>
    <t>运财社[2015]67号</t>
  </si>
  <si>
    <t>中央自然灾害生活补助资金</t>
  </si>
  <si>
    <t>运财社[2015]124号</t>
  </si>
  <si>
    <t>卫生局</t>
  </si>
  <si>
    <t>运财社[2015]22号</t>
  </si>
  <si>
    <t>2015年实施国家基本药物制度补助资金</t>
  </si>
  <si>
    <t>运财社[2015]82号</t>
  </si>
  <si>
    <t>2015年农民健康体检经费</t>
  </si>
  <si>
    <t>运财社[2016]167号</t>
  </si>
  <si>
    <t>2016年农村公共卫生市级补助资金（市级）其中：横水卫生院3万、古绛卫生院5万</t>
  </si>
  <si>
    <t>运财社[2016]166号</t>
  </si>
  <si>
    <t>2016年中央和省级自然灾害生活补助资金（中央243万，省级7万）</t>
  </si>
  <si>
    <t>运财社[2016]172号</t>
  </si>
  <si>
    <t>高校毕业生经营场地补贴资金</t>
  </si>
  <si>
    <t>运财社[2015]160号</t>
  </si>
  <si>
    <t>2016年军队移交政府的离退休人员安置中央补助</t>
  </si>
  <si>
    <r>
      <rPr>
        <sz val="10"/>
        <rFont val="宋体"/>
        <family val="0"/>
      </rPr>
      <t>运财社[2016]85号</t>
    </r>
  </si>
  <si>
    <t>2016年军队移交政府的离退休人员安置中央经费</t>
  </si>
  <si>
    <t>运财社[2015]159号</t>
  </si>
  <si>
    <t>2016年军队移交政府离退休干部管理机构补助</t>
  </si>
  <si>
    <r>
      <rPr>
        <sz val="10"/>
        <rFont val="宋体"/>
        <family val="0"/>
      </rPr>
      <t>运财社[2016]83号</t>
    </r>
  </si>
  <si>
    <t>2016年军队移交政府安置离退休干部管理机构中央补助经费</t>
  </si>
  <si>
    <r>
      <rPr>
        <sz val="10"/>
        <rFont val="宋体"/>
        <family val="0"/>
      </rPr>
      <t>运财社[2016]148号</t>
    </r>
  </si>
  <si>
    <t>2016年中央支持重大公共卫生项目补助资金（第二批）：妇幼项目4.52万，中央补助地方艾滋病防治项目5.5万</t>
  </si>
  <si>
    <r>
      <rPr>
        <sz val="10"/>
        <rFont val="宋体"/>
        <family val="0"/>
      </rPr>
      <t>运财社[2016]149号</t>
    </r>
  </si>
  <si>
    <t>2016年支持重大公共卫生项目补助资金：精神卫生和慢性病防治-0.93万，其他疾病预防控制0.45万</t>
  </si>
  <si>
    <t>运财社[2016]174号</t>
  </si>
  <si>
    <t>运财社[2017]100号</t>
  </si>
  <si>
    <t>2017年社会救助工作市级补助经费</t>
  </si>
  <si>
    <t>运财社[2016]161号</t>
  </si>
  <si>
    <t>运财社[2016]150号</t>
  </si>
  <si>
    <r>
      <rPr>
        <sz val="10"/>
        <rFont val="宋体"/>
        <family val="0"/>
      </rPr>
      <t>运财社[2017]77号</t>
    </r>
  </si>
  <si>
    <t>2017年中央财政就业补助（第二批）：含绛县开发区50万</t>
  </si>
  <si>
    <r>
      <rPr>
        <sz val="10"/>
        <rFont val="宋体"/>
        <family val="0"/>
      </rPr>
      <t>运财社[2017]58号</t>
    </r>
  </si>
  <si>
    <t>2017年老党员生活补贴补助资金（中央0.46万，省级0.03万，市级3.29万，含开发区两人）</t>
  </si>
  <si>
    <r>
      <rPr>
        <sz val="10"/>
        <rFont val="宋体"/>
        <family val="0"/>
      </rPr>
      <t>运财社[2016]132号</t>
    </r>
  </si>
  <si>
    <t>2017年优抚对象抚恤（中央398万，省级15万）</t>
  </si>
  <si>
    <r>
      <rPr>
        <sz val="10"/>
        <rFont val="宋体"/>
        <family val="0"/>
      </rPr>
      <t>运财社[2017]29号</t>
    </r>
  </si>
  <si>
    <r>
      <rPr>
        <sz val="10"/>
        <rFont val="宋体"/>
        <family val="0"/>
      </rPr>
      <t>运财社[2017]69号</t>
    </r>
  </si>
  <si>
    <t>2017年优抚对象抚恤补助资金：中央531.2万，省级25万，市级5万（光荣院20万）</t>
  </si>
  <si>
    <r>
      <rPr>
        <sz val="10"/>
        <rFont val="宋体"/>
        <family val="0"/>
      </rPr>
      <t>运财社[2016]131号</t>
    </r>
  </si>
  <si>
    <t>2017年老党员生活补贴（中央2.6万，省级0.8万）</t>
  </si>
  <si>
    <r>
      <rPr>
        <sz val="10"/>
        <rFont val="宋体"/>
        <family val="0"/>
      </rPr>
      <t>运财社[2017]102号</t>
    </r>
  </si>
  <si>
    <t>2017年老党员生活补贴提标补助资金</t>
  </si>
  <si>
    <r>
      <rPr>
        <sz val="10"/>
        <rFont val="宋体"/>
        <family val="0"/>
      </rPr>
      <t>运财社[2017]103号</t>
    </r>
  </si>
  <si>
    <t>2017年优抚对象抚恤补助资金</t>
  </si>
  <si>
    <t>运财社[2016]128号</t>
  </si>
  <si>
    <t>2017年省级财政退役安置补助资金（第二批）</t>
  </si>
  <si>
    <t>运财社[2017]56号</t>
  </si>
  <si>
    <t>2017年退役士兵安置补助资金（第三批）的通知（用于自主就业退役士兵一次性经济补助资金）省级</t>
  </si>
  <si>
    <r>
      <rPr>
        <sz val="10"/>
        <rFont val="宋体"/>
        <family val="0"/>
      </rPr>
      <t>运财社[2016]155号</t>
    </r>
  </si>
  <si>
    <t>2017年中央财政退役安置（军队离退休人员安置补助77万，军休管理机构补助3万）</t>
  </si>
  <si>
    <r>
      <rPr>
        <sz val="10"/>
        <rFont val="宋体"/>
        <family val="0"/>
      </rPr>
      <t>运财社[2017]65号</t>
    </r>
  </si>
  <si>
    <t>2017年退役安置中央补助资金（军队离退休人员安置补助资金70.71万，军休管理机构经费11.47万）</t>
  </si>
  <si>
    <t>运财社[2017]66号</t>
  </si>
  <si>
    <t>2017年军队离退休干部服务管理机构用房补助资金（中央）</t>
  </si>
  <si>
    <r>
      <rPr>
        <sz val="10"/>
        <rFont val="宋体"/>
        <family val="0"/>
      </rPr>
      <t>运财社[2017]54号</t>
    </r>
  </si>
  <si>
    <t>2017年退役士兵安置补助资金（第四批）的通知（用于转业士官待分配期间补助（含培训）所需经费）--省级</t>
  </si>
  <si>
    <t>运财社[2017]86号</t>
  </si>
  <si>
    <t>2017年中央财政退役士兵安置补助资金（第一批）用于转业士官待分配期间管理教育补助</t>
  </si>
  <si>
    <r>
      <rPr>
        <sz val="10"/>
        <rFont val="宋体"/>
        <family val="0"/>
      </rPr>
      <t>运财社[2016]129号</t>
    </r>
  </si>
  <si>
    <t>2017年孤儿基本生活保障（中央29万，省级12万）</t>
  </si>
  <si>
    <r>
      <rPr>
        <sz val="10"/>
        <rFont val="宋体"/>
        <family val="0"/>
      </rPr>
      <t>运财社[2017]75号</t>
    </r>
  </si>
  <si>
    <t>2017年孤儿基本生活保障省级补助资金</t>
  </si>
  <si>
    <t>运财社[2017]74号</t>
  </si>
  <si>
    <t>2017年民办养老服务体系建设项目补助资金</t>
  </si>
  <si>
    <r>
      <rPr>
        <sz val="10"/>
        <rFont val="宋体"/>
        <family val="0"/>
      </rPr>
      <t>运财社[2016]130号</t>
    </r>
  </si>
  <si>
    <t>2017年省级财政农村老年人日间照料中心补助资金</t>
  </si>
  <si>
    <r>
      <rPr>
        <sz val="10"/>
        <rFont val="宋体"/>
        <family val="0"/>
      </rPr>
      <t>运财社[2017]19号</t>
    </r>
  </si>
  <si>
    <t>2017年农村老年人日间照料中心补助资金（省级）</t>
  </si>
  <si>
    <t>残联</t>
  </si>
  <si>
    <r>
      <rPr>
        <sz val="10"/>
        <rFont val="宋体"/>
        <family val="0"/>
      </rPr>
      <t>运财社[2017]28号</t>
    </r>
  </si>
  <si>
    <t>2017年省政府民生实事残疾预防重点干预和残疾儿童抢救性康复项目经费</t>
  </si>
  <si>
    <r>
      <rPr>
        <sz val="10"/>
        <rFont val="宋体"/>
        <family val="0"/>
      </rPr>
      <t>运财社[2017]32号</t>
    </r>
  </si>
  <si>
    <t>2017年0-6岁儿童阳性初筛经费（市级）</t>
  </si>
  <si>
    <r>
      <rPr>
        <sz val="10"/>
        <rFont val="宋体"/>
        <family val="0"/>
      </rPr>
      <t>运财社[2017]24号</t>
    </r>
  </si>
  <si>
    <t>2017年省级残疾人事业发展补助资金：精准康复服务经费1.566万元</t>
  </si>
  <si>
    <r>
      <rPr>
        <sz val="10"/>
        <rFont val="宋体"/>
        <family val="0"/>
      </rPr>
      <t>运财社[2017]25号</t>
    </r>
  </si>
  <si>
    <t>2017年残疾人事业发展补助：康复经费4.5万元</t>
  </si>
  <si>
    <t>2017年残疾人事业发展补助：农村贫困残疾人实用技术培训经费2.25万元</t>
  </si>
  <si>
    <t>运财社[2017]7号</t>
  </si>
  <si>
    <t>运财社[2017]22号</t>
  </si>
  <si>
    <t>2017年市级重度残疾人护理补贴资金</t>
  </si>
  <si>
    <t>2017年省级残疾人事业发展补助资金：基层党组织助残扶贫工程扶持资金3万，农村贫困残疾人实用技术培训经费0.75万</t>
  </si>
  <si>
    <t>2017年残疾人事业发展补助：阳光家园计划——智力、精神和重度肢体残疾人托养服务经费5.4万元，残疾人机动轮椅车燃油补贴0.39万元</t>
  </si>
  <si>
    <r>
      <rPr>
        <sz val="10"/>
        <rFont val="宋体"/>
        <family val="0"/>
      </rPr>
      <t>运财社[2017]73号</t>
    </r>
  </si>
  <si>
    <t>2017年困难残疾人生活补贴资金（第二批）省级</t>
  </si>
  <si>
    <t>运财社[2017]14号</t>
  </si>
  <si>
    <t>2017年贫困残疾人家庭无障碍改造省级补助资金</t>
  </si>
  <si>
    <r>
      <rPr>
        <sz val="10"/>
        <rFont val="宋体"/>
        <family val="0"/>
      </rPr>
      <t>运财社[2016]142号</t>
    </r>
  </si>
  <si>
    <t>2017年省级财政困难残疾人生活补贴资金</t>
  </si>
  <si>
    <t>运财社[2017]59号</t>
  </si>
  <si>
    <t>2017年省级自然灾害生活补助资金（用于解决受洪涝、风雹灾害群众吃穿住等基本生活困难）</t>
  </si>
  <si>
    <r>
      <rPr>
        <sz val="10"/>
        <rFont val="宋体"/>
        <family val="0"/>
      </rPr>
      <t>运财社[2016]156号</t>
    </r>
  </si>
  <si>
    <t>运财社[2017]98号</t>
  </si>
  <si>
    <t>2017年特困人员供养市级补助资金</t>
  </si>
  <si>
    <r>
      <rPr>
        <sz val="10"/>
        <rFont val="宋体"/>
        <family val="0"/>
      </rPr>
      <t>运财社[2016]135号</t>
    </r>
  </si>
  <si>
    <t>2017年中央和省级财政困难群众基本生活救助（中央补助1744万，省级474万）</t>
  </si>
  <si>
    <r>
      <rPr>
        <sz val="10"/>
        <rFont val="宋体"/>
        <family val="0"/>
      </rPr>
      <t>运财社[2017]16号</t>
    </r>
  </si>
  <si>
    <t>2017年困难群众生活救助省级补助资金</t>
  </si>
  <si>
    <t>运财社[2017]63号</t>
  </si>
  <si>
    <t>2017年中央财政困难群众救助补助资金：困难群众基本生活救助补助资金1412万（进基金户）（含农村低保提标资金120万),流浪乞讨补助资金7万，孤儿补助资金12万</t>
  </si>
  <si>
    <t>运财社[2016]125号</t>
  </si>
  <si>
    <t>2017年中央财政医疗服务能力建设（公立医院补助资金）</t>
  </si>
  <si>
    <t>运财社[2016]124号</t>
  </si>
  <si>
    <t>省级2017年支持基层医疗卫生体制改革专项：村卫生室运行维护8.19万，乡村医生养老3.69万，老年村医退养4.96万，村卫生室药品零差率27.86万</t>
  </si>
  <si>
    <t>运财社[2016]126号</t>
  </si>
  <si>
    <t>中央和省级2017年基本公共卫生服务（中央778.01万，省级261.77万）</t>
  </si>
  <si>
    <t>运财社[2017]79号</t>
  </si>
  <si>
    <t>2017年中央基本公共卫生服务补助资金</t>
  </si>
  <si>
    <r>
      <rPr>
        <sz val="10"/>
        <rFont val="宋体"/>
        <family val="0"/>
      </rPr>
      <t>运财社[2017]91号</t>
    </r>
  </si>
  <si>
    <t>2017年省级基本公共卫生服务补助资金（第二批）</t>
  </si>
  <si>
    <r>
      <rPr>
        <sz val="10"/>
        <rFont val="宋体"/>
        <family val="0"/>
      </rPr>
      <t>运财社[2017]36号</t>
    </r>
  </si>
  <si>
    <t>中央和省级2017年支持重大公共卫生项目补助资金（第一批）艾滋病专项补助资金：中央27.3万省级0.5万</t>
  </si>
  <si>
    <r>
      <rPr>
        <sz val="10"/>
        <rFont val="宋体"/>
        <family val="0"/>
      </rPr>
      <t>运财社[2017]49号</t>
    </r>
  </si>
  <si>
    <t>2017年建档立卡贫困妇女“两癌”筛查检查经费（市级）</t>
  </si>
  <si>
    <r>
      <rPr>
        <sz val="10"/>
        <rFont val="宋体"/>
        <family val="0"/>
      </rPr>
      <t>运财社[2016]144号</t>
    </r>
  </si>
  <si>
    <t>省级2017年支持重大公共卫生项目（第七批）</t>
  </si>
  <si>
    <t>运财社[2016]143号</t>
  </si>
  <si>
    <t>省级2017年支持重大公共卫生项目（第二批）的通知（“两癌”检查3.73万）</t>
  </si>
  <si>
    <t>卫生局-计生局</t>
  </si>
  <si>
    <t>运财社[2016]140号</t>
  </si>
  <si>
    <t>中央2017年支持重大公共卫生项目（第五批）</t>
  </si>
  <si>
    <t>运财社[2017]78号</t>
  </si>
  <si>
    <t>2017年中央支持重大公共卫生项目补助资金（二）的通知（艾滋病防治1.8万，计划生育事业经费7.38万）</t>
  </si>
  <si>
    <t>计生局</t>
  </si>
  <si>
    <r>
      <rPr>
        <sz val="10"/>
        <rFont val="宋体"/>
        <family val="0"/>
      </rPr>
      <t>运财社[2016]152号</t>
    </r>
  </si>
  <si>
    <t>中央2017年支持重大公共卫生项目（第三批）（两癌检查项目7.04万，农村孕产住院分娩补助项目34.65万）</t>
  </si>
  <si>
    <r>
      <rPr>
        <sz val="10"/>
        <rFont val="宋体"/>
        <family val="0"/>
      </rPr>
      <t>运财社[2017]93号</t>
    </r>
  </si>
  <si>
    <t>2017年重大公共卫生项目补助资金（三）</t>
  </si>
  <si>
    <r>
      <rPr>
        <sz val="10"/>
        <rFont val="宋体"/>
        <family val="0"/>
      </rPr>
      <t>运财社[2017]21号</t>
    </r>
  </si>
  <si>
    <t>省级城乡怀孕妇女提供免费产前筛查与产前诊断服务经费（第一批）：免费产前筛查15.4万</t>
  </si>
  <si>
    <r>
      <rPr>
        <sz val="10"/>
        <rFont val="宋体"/>
        <family val="0"/>
      </rPr>
      <t>运财社[2016]146号</t>
    </r>
  </si>
  <si>
    <r>
      <rPr>
        <sz val="10"/>
        <rFont val="宋体"/>
        <family val="0"/>
      </rPr>
      <t>运财社[2017]85号</t>
    </r>
  </si>
  <si>
    <t>2017年计划生育服务补助资金：奖励扶助经费（中央）国家奖励23万、特别扶助2万</t>
  </si>
  <si>
    <r>
      <rPr>
        <sz val="10"/>
        <rFont val="宋体"/>
        <family val="0"/>
      </rPr>
      <t>运财社[2016]137号</t>
    </r>
  </si>
  <si>
    <r>
      <rPr>
        <sz val="10"/>
        <rFont val="宋体"/>
        <family val="0"/>
      </rPr>
      <t>运财社[2016]138号</t>
    </r>
  </si>
  <si>
    <t>2017年中央和省级计划生育服务（中央49万，省级214万）</t>
  </si>
  <si>
    <r>
      <rPr>
        <sz val="10"/>
        <rFont val="宋体"/>
        <family val="0"/>
      </rPr>
      <t>运财社[2016]139号</t>
    </r>
  </si>
  <si>
    <r>
      <rPr>
        <sz val="10"/>
        <rFont val="宋体"/>
        <family val="0"/>
      </rPr>
      <t>运财社[2017]31号</t>
    </r>
  </si>
  <si>
    <t>2017年市级计划生育免费基本技术服务经费</t>
  </si>
  <si>
    <r>
      <rPr>
        <sz val="10"/>
        <rFont val="宋体"/>
        <family val="0"/>
      </rPr>
      <t>运财社[2017]30号</t>
    </r>
  </si>
  <si>
    <t>2017年村级计生服务员报酬市级补助经费</t>
  </si>
  <si>
    <r>
      <rPr>
        <sz val="10"/>
        <rFont val="宋体"/>
        <family val="0"/>
      </rPr>
      <t>运财社[2017]41号</t>
    </r>
  </si>
  <si>
    <t>2017年计划生育家庭奖励市级经费</t>
  </si>
  <si>
    <r>
      <rPr>
        <sz val="10"/>
        <rFont val="宋体"/>
        <family val="0"/>
      </rPr>
      <t>运财社[2017]44号</t>
    </r>
  </si>
  <si>
    <t>2017年村级计生服务员报酬市级20%补助经费</t>
  </si>
  <si>
    <r>
      <rPr>
        <sz val="10"/>
        <rFont val="宋体"/>
        <family val="0"/>
      </rPr>
      <t>运财社[2017]45号</t>
    </r>
  </si>
  <si>
    <t>2017年计划生育免费基本技术服务市级20%补助资金（所需技术服务经费省市县3:3:4比例负担原则）</t>
  </si>
  <si>
    <r>
      <rPr>
        <sz val="10"/>
        <rFont val="宋体"/>
        <family val="0"/>
      </rPr>
      <t>运财社[2017]46号</t>
    </r>
  </si>
  <si>
    <t>2017年计划生育家庭奖励市级经费（市级补助20%经费）</t>
  </si>
  <si>
    <t>食药局</t>
  </si>
  <si>
    <t>运财社[2017]4号</t>
  </si>
  <si>
    <t>新农合</t>
  </si>
  <si>
    <r>
      <rPr>
        <sz val="10"/>
        <rFont val="宋体"/>
        <family val="0"/>
      </rPr>
      <t>运财社[2017]1号</t>
    </r>
  </si>
  <si>
    <t>运财社[2016]136号</t>
  </si>
  <si>
    <t>2017年城乡医疗救助（中央195万，省级70万）</t>
  </si>
  <si>
    <r>
      <rPr>
        <sz val="10"/>
        <rFont val="宋体"/>
        <family val="0"/>
      </rPr>
      <t>运财社[2017]15号</t>
    </r>
  </si>
  <si>
    <t>2017年城乡医疗救助省级补助资金</t>
  </si>
  <si>
    <r>
      <rPr>
        <sz val="10"/>
        <rFont val="宋体"/>
        <family val="0"/>
      </rPr>
      <t>运财社[2017]64号</t>
    </r>
  </si>
  <si>
    <t>2017年中央财政城乡医疗救助补助资金（中央补助金152万，中央专项彩票公益金52万）</t>
  </si>
  <si>
    <r>
      <rPr>
        <sz val="10"/>
        <rFont val="宋体"/>
        <family val="0"/>
      </rPr>
      <t>运财社[2017]99号</t>
    </r>
  </si>
  <si>
    <t>2017年城乡医疗救助市级补助资金</t>
  </si>
  <si>
    <t>运财社[2016]133号</t>
  </si>
  <si>
    <t>2017年中央和省级财政优抚对象医疗（中央45.8万，省级10万）</t>
  </si>
  <si>
    <r>
      <rPr>
        <sz val="10"/>
        <rFont val="宋体"/>
        <family val="0"/>
      </rPr>
      <t>运财社[2017]68号</t>
    </r>
  </si>
  <si>
    <t>2017年优抚对象医疗补助资金（中央3.21万，省级0.46万）</t>
  </si>
  <si>
    <t>运财社[2016]127号</t>
  </si>
  <si>
    <r>
      <rPr>
        <sz val="10"/>
        <rFont val="宋体"/>
        <family val="0"/>
      </rPr>
      <t>运财社[2017]43号</t>
    </r>
  </si>
  <si>
    <t>农村贫困劳动力免费职业培训资金</t>
  </si>
  <si>
    <r>
      <rPr>
        <sz val="10"/>
        <rFont val="宋体"/>
        <family val="0"/>
      </rPr>
      <t>运财社[2017]113号</t>
    </r>
  </si>
  <si>
    <t>2017重大公共卫生补助资金</t>
  </si>
  <si>
    <t>运财社[2017]109号</t>
  </si>
  <si>
    <t>运财社[2017]108号</t>
  </si>
  <si>
    <t>运财社[2017]116号</t>
  </si>
  <si>
    <t>教育局</t>
  </si>
  <si>
    <t>运财教[2015]33号</t>
  </si>
  <si>
    <t>校安工程还本付息及改善中小学职业教育办学条件</t>
  </si>
  <si>
    <t>运财教[2015]121号</t>
  </si>
  <si>
    <t>2016年校安工程还本付息及改善中小学职业教育办学条件</t>
  </si>
  <si>
    <t>科技局</t>
  </si>
  <si>
    <t>运财教[2016]111号</t>
  </si>
  <si>
    <t>科技研发资金专项</t>
  </si>
  <si>
    <t>文化局</t>
  </si>
  <si>
    <t>运财教[2016]110号</t>
  </si>
  <si>
    <t>文化事业发展专项资金</t>
  </si>
  <si>
    <t>教科局</t>
  </si>
  <si>
    <t>运财教[2016]133号</t>
  </si>
  <si>
    <t>2017年校安工程还本付息及改善中小学职业教育办学条件</t>
  </si>
  <si>
    <t>运财教[2016]125号</t>
  </si>
  <si>
    <t>2017年普高国家助学金</t>
  </si>
  <si>
    <t>运财教[2016]130号</t>
  </si>
  <si>
    <t>2017年扩大学前教育资源中央奖补</t>
  </si>
  <si>
    <t>运财教[2016]126号</t>
  </si>
  <si>
    <t>2017年普高免学杂费</t>
  </si>
  <si>
    <t>运财教[2016]124号</t>
  </si>
  <si>
    <t>2017年学有教育幼儿资助</t>
  </si>
  <si>
    <t>运财教[2017]54号</t>
  </si>
  <si>
    <t>2017年普通高中国家助学金</t>
  </si>
  <si>
    <t>2017年普通高中免学杂费补助经费</t>
  </si>
  <si>
    <t>2017年国家助学贷款奖补资金</t>
  </si>
  <si>
    <t>职中</t>
  </si>
  <si>
    <t>运财教[2016]121号</t>
  </si>
  <si>
    <t>2017年中职免学费</t>
  </si>
  <si>
    <t>运财教[2016]122号</t>
  </si>
  <si>
    <t>2017年中职国家助学金</t>
  </si>
  <si>
    <t>2017年中等职业教育国家助学金</t>
  </si>
  <si>
    <t>2017年秋季中职免学费补助资金</t>
  </si>
  <si>
    <t>电视台</t>
  </si>
  <si>
    <t>运财教[2016]113号</t>
  </si>
  <si>
    <t>2017年中央补助地方公共文化服务体系建设（广播电视）</t>
  </si>
  <si>
    <t>运财教[2016]93号</t>
  </si>
  <si>
    <t>2017年村村通广播电视直播卫星接收设备运行维护</t>
  </si>
  <si>
    <t>运财教[2017]11号</t>
  </si>
  <si>
    <t>2017年普惠性民办幼儿园市级奖补</t>
  </si>
  <si>
    <t>运财教[2017]29号</t>
  </si>
  <si>
    <t>无限数字化覆盖工程补助</t>
  </si>
  <si>
    <t>运财教[2017]32号</t>
  </si>
  <si>
    <t>2017年农村幼儿园改造</t>
  </si>
  <si>
    <t>运财教[2017]17号</t>
  </si>
  <si>
    <t>2017年原民办代课教师教龄补贴市级</t>
  </si>
  <si>
    <t>运财教[2017]7号</t>
  </si>
  <si>
    <t>2017年学前教育幼儿资助市级</t>
  </si>
  <si>
    <t>运财教[2017]41号</t>
  </si>
  <si>
    <t>2017年中小学幼儿园教师培训经费省级资金</t>
  </si>
  <si>
    <t>运财教[2017]3号</t>
  </si>
  <si>
    <t>2017年市级村村通广播电视直播卫星接收设备运行维护</t>
  </si>
  <si>
    <t>运财教[2016]104号</t>
  </si>
  <si>
    <t>2017年乡镇老放映员生活补贴省级</t>
  </si>
  <si>
    <t>运财教[2016]123号</t>
  </si>
  <si>
    <t>2017年省级非物质文化遗产保护</t>
  </si>
  <si>
    <t>运财教[2016]108号</t>
  </si>
  <si>
    <t>运财教[2016]131号</t>
  </si>
  <si>
    <t>2017年中央补助地方公共文化服务体系建设</t>
  </si>
  <si>
    <t>2017年中央补助送戏下乡绩效奖励</t>
  </si>
  <si>
    <t>文物局</t>
  </si>
  <si>
    <t>运财教[2017]27号</t>
  </si>
  <si>
    <t>文物保护省级补助经费</t>
  </si>
  <si>
    <t>运财教[2017]43号</t>
  </si>
  <si>
    <t>2017年国家文物保护专项资金</t>
  </si>
  <si>
    <t>新增</t>
  </si>
  <si>
    <t>城乡义务教育补助经费市级资金</t>
  </si>
  <si>
    <t>支持学前教育发展资金</t>
  </si>
  <si>
    <t>运财教［2017］071号</t>
  </si>
  <si>
    <t>文物保护员生活补助经费</t>
  </si>
  <si>
    <t>运财教［2017］063号</t>
  </si>
  <si>
    <t>中央补助地方公共文化服务体系建设专项资金</t>
  </si>
  <si>
    <t>交通局</t>
  </si>
  <si>
    <t>2015—2016年第二批城市公交车成品油价格补助资金</t>
  </si>
  <si>
    <t>成品油价格和税费改革资金</t>
  </si>
  <si>
    <t>成品油价格和税费改革资金的通知</t>
  </si>
  <si>
    <t>运管站</t>
  </si>
  <si>
    <t>2017年交通建设项目资金（第一批）</t>
  </si>
  <si>
    <t>成品油价格和税费改革资金（省级）第二季度运管经费</t>
  </si>
  <si>
    <t>恒大化工</t>
  </si>
  <si>
    <t>农业委员会</t>
  </si>
  <si>
    <t>2017年全国新增千亿斤粮食生产能力规划田间工程中央基建</t>
  </si>
  <si>
    <t>水利局</t>
  </si>
  <si>
    <t>林业局</t>
  </si>
  <si>
    <t>2017年天然林资源保护二期工程中央基建</t>
  </si>
  <si>
    <t>成品油价格和税费改革资金（二季度经费）</t>
  </si>
  <si>
    <t>农村商业银行</t>
  </si>
  <si>
    <t>2017年中小企业发展专项资金</t>
  </si>
  <si>
    <t>亚博商贸</t>
  </si>
  <si>
    <t>2017年中小企业发展专项资金（山西亚博商贸有限公司）</t>
  </si>
  <si>
    <t>成品油价格和税费改革资金（运管三季度经费）</t>
  </si>
  <si>
    <t>2017年教育现代化推进工程中央基建：第三实验小学</t>
  </si>
  <si>
    <t>助保金贷款管理领导组办公室</t>
  </si>
  <si>
    <t>中小企业融资模式创新奖励资金：绛县311万</t>
  </si>
  <si>
    <t>绛县交通运输局农村公路普查经费</t>
  </si>
  <si>
    <t>人民医院</t>
  </si>
  <si>
    <t>绛县人民医院内科大楼建设</t>
  </si>
  <si>
    <t>中小企业局</t>
  </si>
  <si>
    <t>中小微企业管理人员专题培训专项资金</t>
  </si>
  <si>
    <t>绛县食品快速检验车配备项目</t>
  </si>
  <si>
    <r>
      <rPr>
        <sz val="10"/>
        <color indexed="8"/>
        <rFont val="宋体"/>
        <family val="0"/>
      </rPr>
      <t>2</t>
    </r>
    <r>
      <rPr>
        <sz val="10"/>
        <color indexed="8"/>
        <rFont val="宋体"/>
        <family val="0"/>
      </rPr>
      <t>017年第一批城市公交车成品油价格补助资金</t>
    </r>
  </si>
  <si>
    <t>运管所</t>
  </si>
  <si>
    <t>运管站四季度经费</t>
  </si>
  <si>
    <t>交通局四季度经费53.24，执法经费24</t>
  </si>
  <si>
    <t>退耕还林还草工程</t>
  </si>
  <si>
    <t>交通局三季度经费</t>
  </si>
  <si>
    <t>2081004</t>
  </si>
  <si>
    <t>民政事业中央专项补助资金</t>
  </si>
  <si>
    <t>国土局</t>
  </si>
  <si>
    <t>住建局</t>
  </si>
  <si>
    <t>环保局</t>
  </si>
  <si>
    <t>2220106</t>
  </si>
  <si>
    <t>粮食仓储设施维修和提升改造</t>
  </si>
  <si>
    <t>2160299</t>
  </si>
  <si>
    <t>现代服务业发展引导专项资金</t>
  </si>
  <si>
    <t>运财农[2016]81号</t>
  </si>
  <si>
    <t>运财农[2016]82号</t>
  </si>
  <si>
    <t>运财农[2016]121号</t>
  </si>
  <si>
    <r>
      <rPr>
        <sz val="10"/>
        <color indexed="8"/>
        <rFont val="宋体"/>
        <family val="0"/>
      </rPr>
      <t>运财农[2017]007号</t>
    </r>
  </si>
  <si>
    <r>
      <rPr>
        <sz val="10"/>
        <color indexed="8"/>
        <rFont val="宋体"/>
        <family val="0"/>
      </rPr>
      <t>运财农[2017]011号</t>
    </r>
  </si>
  <si>
    <t>农经局</t>
  </si>
  <si>
    <r>
      <rPr>
        <sz val="10"/>
        <color indexed="8"/>
        <rFont val="宋体"/>
        <family val="0"/>
      </rPr>
      <t>运财农[2017]005号</t>
    </r>
  </si>
  <si>
    <t>农委</t>
  </si>
  <si>
    <r>
      <rPr>
        <sz val="10"/>
        <color indexed="8"/>
        <rFont val="宋体"/>
        <family val="0"/>
      </rPr>
      <t>运财农[2017]001号</t>
    </r>
  </si>
  <si>
    <t>果业中心</t>
  </si>
  <si>
    <r>
      <rPr>
        <sz val="10"/>
        <color indexed="8"/>
        <rFont val="宋体"/>
        <family val="0"/>
      </rPr>
      <t>运财农[2017]002号</t>
    </r>
  </si>
  <si>
    <t>农机局</t>
  </si>
  <si>
    <r>
      <rPr>
        <sz val="10"/>
        <color indexed="8"/>
        <rFont val="宋体"/>
        <family val="0"/>
      </rPr>
      <t>运财农[2017]004号</t>
    </r>
  </si>
  <si>
    <t>农经</t>
  </si>
  <si>
    <t>冲减运财农[2017]020号</t>
  </si>
  <si>
    <t>水务局</t>
  </si>
  <si>
    <t>畜牧中心</t>
  </si>
  <si>
    <t>乡镇</t>
  </si>
  <si>
    <t>农办</t>
  </si>
  <si>
    <t>畜牧局</t>
  </si>
  <si>
    <t>绿色、有机、无公害农产品认证补助资金</t>
  </si>
  <si>
    <t>农发办</t>
  </si>
  <si>
    <t>运财农发［2017］014号</t>
  </si>
  <si>
    <t>2130602</t>
  </si>
  <si>
    <t>省级农业综合开发高标准农田建设项目资金</t>
  </si>
  <si>
    <t>运财农发［2017］015号</t>
  </si>
  <si>
    <t>2130603</t>
  </si>
  <si>
    <t>国家农业综合开发产业化发展贷款贴息项目</t>
  </si>
  <si>
    <r>
      <rPr>
        <sz val="10"/>
        <rFont val="宋体"/>
        <family val="0"/>
      </rPr>
      <t>运财农发［2017］21号</t>
    </r>
  </si>
  <si>
    <t>省级农业综合开发以奖代助资金预算</t>
  </si>
  <si>
    <t>金绛食品</t>
  </si>
  <si>
    <t>运财金[2016]41号</t>
  </si>
  <si>
    <t>民族特需商品生产贷款贴息资金</t>
  </si>
  <si>
    <t>保险公司</t>
  </si>
  <si>
    <t>运财金[2016]38号</t>
  </si>
  <si>
    <t>运财企[2016]29号</t>
  </si>
  <si>
    <t>外经贸发展资金</t>
  </si>
  <si>
    <t>粮食局</t>
  </si>
  <si>
    <t>运财城[2016]115号</t>
  </si>
  <si>
    <t>运财金[2016]40号</t>
  </si>
  <si>
    <t>运财金[2017]12号</t>
  </si>
  <si>
    <t>运财金[2017]15号</t>
  </si>
  <si>
    <t>运财金[2017]28号</t>
  </si>
  <si>
    <t>运财综[2016]29号</t>
  </si>
  <si>
    <t>2016年省级公共租赁住房专项补助</t>
  </si>
  <si>
    <t>运财综[2015]52号</t>
  </si>
  <si>
    <t>2016年城镇低收入住房保障家庭租赁补贴资金和工作经费</t>
  </si>
  <si>
    <t>运财综[2016]26号</t>
  </si>
  <si>
    <t>2016年中央财政城镇保障性安居工程专项补助（租赁补贴）</t>
  </si>
  <si>
    <t>运财综[2015]22号</t>
  </si>
  <si>
    <t>2015年中央财政城镇保障性安居工程专项资金（租赁补贴）</t>
  </si>
  <si>
    <t>运财综[2016]60号</t>
  </si>
  <si>
    <t>2017年部分中央财政城镇保障性安居工程专项资金（棚户区改造）</t>
  </si>
  <si>
    <t>2017年中央财政城镇保障性安居工程专项资金</t>
  </si>
  <si>
    <t>运财综[2017]2号</t>
  </si>
  <si>
    <t>运财综[2017]26号</t>
  </si>
  <si>
    <t>2210106</t>
  </si>
  <si>
    <t>乡镇干部周转房建设补助资金</t>
  </si>
  <si>
    <t>运财预［2017］045号</t>
  </si>
  <si>
    <t>运财预［2017］21号</t>
  </si>
  <si>
    <t>单位：万元</t>
  </si>
  <si>
    <t>一般公共服务小计</t>
  </si>
  <si>
    <t>财政事务</t>
  </si>
  <si>
    <t>运财行[2017]22号</t>
  </si>
  <si>
    <t>审计事务</t>
  </si>
  <si>
    <t>群众团体事务</t>
  </si>
  <si>
    <t>运财行[2017]25号</t>
  </si>
  <si>
    <t>党委办公厅及相关机构事务</t>
  </si>
  <si>
    <t>组织事务</t>
  </si>
  <si>
    <t>运财行[2017]32号</t>
  </si>
  <si>
    <t>运财行[2017]33号</t>
  </si>
  <si>
    <t>运财行[2017]40号</t>
  </si>
  <si>
    <t>公共安全支出</t>
  </si>
  <si>
    <t>公安</t>
  </si>
  <si>
    <t>运财行[2017]38号</t>
  </si>
  <si>
    <t>运财行[2017]30号</t>
  </si>
  <si>
    <t>教育支出</t>
  </si>
  <si>
    <t>教育管理事务</t>
  </si>
  <si>
    <t>运财教[2017]65号</t>
  </si>
  <si>
    <t>普通教育</t>
  </si>
  <si>
    <t>运财教[2017]73号</t>
  </si>
  <si>
    <t>运财教[2017]72号</t>
  </si>
  <si>
    <t>运财教[2017]62号</t>
  </si>
  <si>
    <t>运财教[2017]9号</t>
  </si>
  <si>
    <t>运财教[2017]36号</t>
  </si>
  <si>
    <t>运财建[2017]32号</t>
  </si>
  <si>
    <t>职业教育</t>
  </si>
  <si>
    <t>运财教[2017]67号</t>
  </si>
  <si>
    <t>运财教[2017]66号</t>
  </si>
  <si>
    <t>成人教育</t>
  </si>
  <si>
    <t>进修及培训</t>
  </si>
  <si>
    <t>其他教育支出</t>
  </si>
  <si>
    <t>科学技术支出</t>
  </si>
  <si>
    <t>技术研究与开发</t>
  </si>
  <si>
    <t>文化体育与传媒支出</t>
  </si>
  <si>
    <t>文化</t>
  </si>
  <si>
    <t>文物</t>
  </si>
  <si>
    <t>新闻出版广播影视</t>
  </si>
  <si>
    <t>其他文化体育与传媒支出</t>
  </si>
  <si>
    <t>运财教[2017]61号</t>
  </si>
  <si>
    <t>社会保障和就业支出</t>
  </si>
  <si>
    <t>民政管理事务</t>
  </si>
  <si>
    <t>就业补助</t>
  </si>
  <si>
    <t>2017年中央以及省级财政就业专项资金（中央500万，省级50万）</t>
  </si>
  <si>
    <t>2017年政府购买基层公共服务岗位补助（岗位工资49.52万，社会保险补助经费48.43万）省级</t>
  </si>
  <si>
    <t>抚恤</t>
  </si>
  <si>
    <t>预拨2017年部分优抚对象市级财政补助资金</t>
  </si>
  <si>
    <t>退役安置</t>
  </si>
  <si>
    <t>社会福利</t>
  </si>
  <si>
    <t>运财建[2017]74号</t>
  </si>
  <si>
    <t>残疾人事业</t>
  </si>
  <si>
    <t>2017年省级财政重度残疾人护理补贴：第一批48.99万，第二批12万</t>
  </si>
  <si>
    <t>追加2016年困难残疾人生活补贴资金</t>
  </si>
  <si>
    <t>自然灾害生活救助</t>
  </si>
  <si>
    <t>收回救灾应急专用车辆结余资金</t>
  </si>
  <si>
    <t>临时救助</t>
  </si>
  <si>
    <t>2017年流浪乞讨人员救助补助中央</t>
  </si>
  <si>
    <t>特困人员救助供养</t>
  </si>
  <si>
    <t>其他社会保障和就业支出</t>
  </si>
  <si>
    <t>医疗卫生与计划生育支出</t>
  </si>
  <si>
    <t>公立医院</t>
  </si>
  <si>
    <t>基层医疗卫生机构</t>
  </si>
  <si>
    <t>公共卫生</t>
  </si>
  <si>
    <t>中医药</t>
  </si>
  <si>
    <t>2017年中央和省级公共卫生服务补助（中医）资金的通知（中央补助资金54.4万）</t>
  </si>
  <si>
    <t>计划生育事务</t>
  </si>
  <si>
    <t>中央和省级2017年计划生育补助经费（第二批）：中央7万，省级4万</t>
  </si>
  <si>
    <t>省级2017年计划生育工作补助经费（第一批）：村级计生服务员报酬补助8.06万，免费基本技术服务10万</t>
  </si>
  <si>
    <t>食品和药品监督管理事务</t>
  </si>
  <si>
    <t>2017年中央财政公共卫生服务食品药品安全监管补助（乡镇站所快检工作建设3万，队伍能力建设6万，科普宣传3万）</t>
  </si>
  <si>
    <t>运财建[2017]57号</t>
  </si>
  <si>
    <t>财政对基本医疗保险基金的补助</t>
  </si>
  <si>
    <t>追加2015年度中央扣减新型农村合作医疗保险补助资金的通知（市级）</t>
  </si>
  <si>
    <t>医疗救助</t>
  </si>
  <si>
    <t>优抚对象医疗</t>
  </si>
  <si>
    <t>其他医疗卫生与计划生育支出</t>
  </si>
  <si>
    <t>2017年中央补助基本药物制度专项资金：基层医疗卫生机构125.05万，村卫生室64.37万</t>
  </si>
  <si>
    <t>运财建[2017]46号</t>
  </si>
  <si>
    <t>节能环保支出</t>
  </si>
  <si>
    <t>自然生态保护</t>
  </si>
  <si>
    <t>运财城[2017]146号</t>
  </si>
  <si>
    <t>2017中央农村环境整治资金的通知</t>
  </si>
  <si>
    <t>天然林保护</t>
  </si>
  <si>
    <t>2017年中央财政林业生态保护恢复资金。用于完善退耕还林政策补助资金631.791万元；天然林资源保护补助经费社会保险补助22.99万元。</t>
  </si>
  <si>
    <r>
      <rPr>
        <sz val="10"/>
        <color indexed="8"/>
        <rFont val="宋体"/>
        <family val="0"/>
      </rPr>
      <t>运财农[2017]053号</t>
    </r>
  </si>
  <si>
    <t>2017年第二批中央财政林业生态保护恢复资金</t>
  </si>
  <si>
    <t>运财建[2017]15号</t>
  </si>
  <si>
    <t>退耕还林</t>
  </si>
  <si>
    <t>运财建[2017]66号</t>
  </si>
  <si>
    <t>污染减排</t>
  </si>
  <si>
    <t>运财城[2017]28号</t>
  </si>
  <si>
    <t>2016年县城镇污水处理运行省级以奖代补资金</t>
  </si>
  <si>
    <t>城乡社区支出</t>
  </si>
  <si>
    <t>城乡社区管理事务</t>
  </si>
  <si>
    <t>运财城[2017]32号</t>
  </si>
  <si>
    <t>2017年住房城乡建设规划及以奖代补资金的通知</t>
  </si>
  <si>
    <t>城乡社区公共设施</t>
  </si>
  <si>
    <t>运财城[2017]74号</t>
  </si>
  <si>
    <t>拨付小街小巷提升改造费用的通知</t>
  </si>
  <si>
    <t>农林水支出</t>
  </si>
  <si>
    <t>农业</t>
  </si>
  <si>
    <t>2017年省级农业第一批专项转移支付资金的通知;省级资金22万元</t>
  </si>
  <si>
    <t>2017年省级农业第二批专项转移支付资金的通知;省级中药材崛起工程100万元；果业提质增效工程18万元</t>
  </si>
  <si>
    <r>
      <rPr>
        <sz val="10"/>
        <color indexed="8"/>
        <rFont val="宋体"/>
        <family val="0"/>
      </rPr>
      <t>运财农[2017]044号</t>
    </r>
  </si>
  <si>
    <t>2017年现代农机装备引进试验项目资金的通知</t>
  </si>
  <si>
    <r>
      <rPr>
        <sz val="10"/>
        <color indexed="8"/>
        <rFont val="宋体"/>
        <family val="0"/>
      </rPr>
      <t>运财农[2017]065号</t>
    </r>
  </si>
  <si>
    <t>2017年中央财政农业生产发展资金的通知</t>
  </si>
  <si>
    <r>
      <rPr>
        <sz val="10"/>
        <color indexed="8"/>
        <rFont val="宋体"/>
        <family val="0"/>
      </rPr>
      <t>运财农[2017]055号</t>
    </r>
  </si>
  <si>
    <t>2017年中央财政动物防疫补助经费和省级配套资金经费</t>
  </si>
  <si>
    <r>
      <rPr>
        <sz val="10"/>
        <color indexed="8"/>
        <rFont val="宋体"/>
        <family val="0"/>
      </rPr>
      <t>运财农[2017]059号</t>
    </r>
  </si>
  <si>
    <t>2017年中央财政农业生产救灾资金的通知</t>
  </si>
  <si>
    <r>
      <rPr>
        <sz val="10"/>
        <color indexed="8"/>
        <rFont val="宋体"/>
        <family val="0"/>
      </rPr>
      <t>运财农[2017]097号</t>
    </r>
  </si>
  <si>
    <r>
      <rPr>
        <sz val="10"/>
        <color indexed="8"/>
        <rFont val="宋体"/>
        <family val="0"/>
      </rPr>
      <t>运财农[2017]017号</t>
    </r>
  </si>
  <si>
    <t>2017年省级农业第二批专项转移支付高标准农田建设资金;省级资金252万元</t>
  </si>
  <si>
    <r>
      <rPr>
        <sz val="10"/>
        <color indexed="8"/>
        <rFont val="宋体"/>
        <family val="0"/>
      </rPr>
      <t>运财农[2017]020号</t>
    </r>
  </si>
  <si>
    <t>2017年农业支持保护补贴资金;中央资金3399.6698万元</t>
  </si>
  <si>
    <t>运财农[2017]020--号</t>
  </si>
  <si>
    <r>
      <rPr>
        <sz val="10"/>
        <color indexed="8"/>
        <rFont val="宋体"/>
        <family val="0"/>
      </rPr>
      <t>运财农[2017]019号</t>
    </r>
  </si>
  <si>
    <t>2017年省级农业第一批转移支付资金畜牧产业提升工程;省级资金50万元</t>
  </si>
  <si>
    <r>
      <rPr>
        <sz val="10"/>
        <color indexed="8"/>
        <rFont val="宋体"/>
        <family val="0"/>
      </rPr>
      <t>运财农[2017]014号</t>
    </r>
  </si>
  <si>
    <t>2017年中央财政农机购置补贴资金;中央资金400万元</t>
  </si>
  <si>
    <r>
      <rPr>
        <sz val="10"/>
        <color indexed="8"/>
        <rFont val="宋体"/>
        <family val="0"/>
      </rPr>
      <t>运财农[2017]013号</t>
    </r>
  </si>
  <si>
    <t>2017年省级农业第二批专项转移支付农产品质量安全和服务体系建设资金.农村集体三资管理5.2万元，农民专业合作社示范项目资金35万元</t>
  </si>
  <si>
    <r>
      <rPr>
        <sz val="10"/>
        <color indexed="8"/>
        <rFont val="宋体"/>
        <family val="0"/>
      </rPr>
      <t>运财农[2017]056号</t>
    </r>
  </si>
  <si>
    <t>2017年强农惠农富农政策补贴资金及出口基地建设资金</t>
  </si>
  <si>
    <r>
      <rPr>
        <sz val="10"/>
        <color indexed="8"/>
        <rFont val="宋体"/>
        <family val="0"/>
      </rPr>
      <t>运财农[2017]072号</t>
    </r>
  </si>
  <si>
    <t>2017年生态循环农业项目市级配套资金</t>
  </si>
  <si>
    <t>运财农[2017]067号</t>
  </si>
  <si>
    <t>2017年市级农业发展资金新型农业经营主体培育资金</t>
  </si>
  <si>
    <t>运财建[2017]23号</t>
  </si>
  <si>
    <t>2017年省级农业第一批专项转移支付资金;省级资金46.07万元</t>
  </si>
  <si>
    <t>2017年省级农机第一批专项转移支付资金;省级农机深松整地作业补助项目25万元</t>
  </si>
  <si>
    <r>
      <rPr>
        <sz val="10"/>
        <color indexed="8"/>
        <rFont val="宋体"/>
        <family val="0"/>
      </rPr>
      <t>运财农[2017]045号</t>
    </r>
  </si>
  <si>
    <t>2017年市级农村环境集中整治专项资金的通知</t>
  </si>
  <si>
    <r>
      <rPr>
        <sz val="10"/>
        <color indexed="8"/>
        <rFont val="宋体"/>
        <family val="0"/>
      </rPr>
      <t>运财农[2017]075号</t>
    </r>
  </si>
  <si>
    <t>2017年市级果业果品发展资金预算的指标</t>
  </si>
  <si>
    <r>
      <rPr>
        <sz val="10"/>
        <color indexed="8"/>
        <rFont val="宋体"/>
        <family val="0"/>
      </rPr>
      <t>运财农[2017]061号</t>
    </r>
  </si>
  <si>
    <t>2017年市级美丽宜居示范村已奖促治资金</t>
  </si>
  <si>
    <r>
      <rPr>
        <sz val="10"/>
        <color indexed="8"/>
        <rFont val="宋体"/>
        <family val="0"/>
      </rPr>
      <t>运财农[2017]076号</t>
    </r>
  </si>
  <si>
    <t>2017年市级地理指标农产品保护认证项目资金</t>
  </si>
  <si>
    <r>
      <rPr>
        <sz val="10"/>
        <color indexed="8"/>
        <rFont val="宋体"/>
        <family val="0"/>
      </rPr>
      <t>运财农[2017]077号</t>
    </r>
  </si>
  <si>
    <t>2017年市级农业发展农产品市场体系建设资金</t>
  </si>
  <si>
    <r>
      <rPr>
        <sz val="10"/>
        <color indexed="8"/>
        <rFont val="宋体"/>
        <family val="0"/>
      </rPr>
      <t>运财农[2017]086号</t>
    </r>
  </si>
  <si>
    <t>2017年市级新型职业农民培训服务资金</t>
  </si>
  <si>
    <t>林业</t>
  </si>
  <si>
    <t>2017年省级林业第一批专项转移支付资金用于两网绿化工程100万元；两区增绿工程35万元（重点乡村园林绿化20万元、森林公园建设15万元）；双保管护工程森林资源管理未成林地造林管护20.5万元）</t>
  </si>
  <si>
    <t>2017年省级林业第二批专项转移支付资金</t>
  </si>
  <si>
    <t>2017年中央财政林业改革发展资金;绛县合计326.6225万元。其中：天保工程区森林管护费114.79万元，森林生态效益补偿179.1725万元，造林补贴31.58万元，森林公安补助1.08万元。</t>
  </si>
  <si>
    <r>
      <rPr>
        <sz val="10"/>
        <color indexed="8"/>
        <rFont val="宋体"/>
        <family val="0"/>
      </rPr>
      <t>运财农[2017]048号</t>
    </r>
  </si>
  <si>
    <t>2017年第二批中央财政林业改革发展资金</t>
  </si>
  <si>
    <t>2017年市级林业专项资金;市级资金15万元</t>
  </si>
  <si>
    <t>水利</t>
  </si>
  <si>
    <r>
      <rPr>
        <sz val="10"/>
        <color indexed="8"/>
        <rFont val="宋体"/>
        <family val="0"/>
      </rPr>
      <t>运财农[2017]057号</t>
    </r>
  </si>
  <si>
    <t>2017年第一批水利专项转移支付</t>
  </si>
  <si>
    <r>
      <rPr>
        <sz val="10"/>
        <color indexed="8"/>
        <rFont val="宋体"/>
        <family val="0"/>
      </rPr>
      <t>运财农[2017]060号</t>
    </r>
  </si>
  <si>
    <t>2017年第四批中央水利发展资金</t>
  </si>
  <si>
    <r>
      <rPr>
        <sz val="10"/>
        <color indexed="8"/>
        <rFont val="宋体"/>
        <family val="0"/>
      </rPr>
      <t>运财农[2017]088号</t>
    </r>
  </si>
  <si>
    <t>2017年第三批中央特大防汛抗旱补助经费</t>
  </si>
  <si>
    <r>
      <rPr>
        <sz val="10"/>
        <color indexed="8"/>
        <rFont val="宋体"/>
        <family val="0"/>
      </rPr>
      <t>运财农[2017]015号</t>
    </r>
  </si>
  <si>
    <t>2016年中央特大防汛抗旱补助经费资金;中央资金54万元</t>
  </si>
  <si>
    <t>运财农[2017]047号</t>
  </si>
  <si>
    <t>2017年市级抗旱资金的通知</t>
  </si>
  <si>
    <r>
      <rPr>
        <sz val="10"/>
        <color indexed="8"/>
        <rFont val="宋体"/>
        <family val="0"/>
      </rPr>
      <t>运财农[2017]082号</t>
    </r>
  </si>
  <si>
    <t>2017年第二批中央特大防汛抗旱补助经费</t>
  </si>
  <si>
    <r>
      <rPr>
        <sz val="10"/>
        <color indexed="8"/>
        <rFont val="宋体"/>
        <family val="0"/>
      </rPr>
      <t>运财农[2017]083号</t>
    </r>
  </si>
  <si>
    <t>2017年市级农村饮水安全工程资金</t>
  </si>
  <si>
    <t>扶贫</t>
  </si>
  <si>
    <r>
      <rPr>
        <sz val="10"/>
        <color indexed="8"/>
        <rFont val="宋体"/>
        <family val="0"/>
      </rPr>
      <t>运财农[2017]041号</t>
    </r>
  </si>
  <si>
    <t>2017年农村饮水安全工程债券资金的通知</t>
  </si>
  <si>
    <r>
      <rPr>
        <sz val="10"/>
        <color indexed="8"/>
        <rFont val="宋体"/>
        <family val="0"/>
      </rPr>
      <t>运财农[2017]081号</t>
    </r>
  </si>
  <si>
    <t>2017年新一轮退耕还林省级补助资金</t>
  </si>
  <si>
    <t>农业综合开发</t>
  </si>
  <si>
    <t>运财农发[2016]18号</t>
  </si>
  <si>
    <t>2017年土地治理资金</t>
  </si>
  <si>
    <t>运财农发[2017]03号</t>
  </si>
  <si>
    <t>2017年土地配套资金</t>
  </si>
  <si>
    <t>运财农发[2016]17号</t>
  </si>
  <si>
    <t>2017年产业经营资金</t>
  </si>
  <si>
    <t>运财农发［2017］9号</t>
  </si>
  <si>
    <t>2017年国家农业综合开发项目</t>
  </si>
  <si>
    <t>农村综合改革</t>
  </si>
  <si>
    <t>运财建[2016]91号</t>
  </si>
  <si>
    <t>2017年交通专项资金</t>
  </si>
  <si>
    <t>运财城[2017]48号</t>
  </si>
  <si>
    <t>2017年农村危房改造中央和省级补助资金的通知</t>
  </si>
  <si>
    <r>
      <rPr>
        <sz val="10"/>
        <color indexed="8"/>
        <rFont val="宋体"/>
        <family val="0"/>
      </rPr>
      <t>运财农[2017]037号</t>
    </r>
  </si>
  <si>
    <t>2017年省级农业第一批专项转移支付美丽宜居示范村以奖促治项目资金</t>
  </si>
  <si>
    <t>普惠金融发展支出</t>
  </si>
  <si>
    <t>清算2016年政策性农业保险保费补贴资金的通知</t>
  </si>
  <si>
    <t>2017年农业保险保费补贴的通知</t>
  </si>
  <si>
    <t>拨付2017年度种植（小麦）保险保费补贴资金</t>
  </si>
  <si>
    <t>拨付2017年度种养殖业政策性
农业保险保费补贴资金的通知</t>
  </si>
  <si>
    <t>交通运输支出</t>
  </si>
  <si>
    <t>公路水路运输</t>
  </si>
  <si>
    <t>运财建[2017]2号</t>
  </si>
  <si>
    <t>运财建[2017]4号</t>
  </si>
  <si>
    <t>运财建[2017]3号</t>
  </si>
  <si>
    <t>运财建[2017]5号</t>
  </si>
  <si>
    <t>运财建[2017]8号</t>
  </si>
  <si>
    <t>运财建[2017]14号</t>
  </si>
  <si>
    <t>运财建[2017]13号</t>
  </si>
  <si>
    <t>运财建[2017]37号</t>
  </si>
  <si>
    <t>运财建[2017]41号</t>
  </si>
  <si>
    <t>运财建[2017]77号</t>
  </si>
  <si>
    <t>运财建[2017]78号</t>
  </si>
  <si>
    <t>运财建[2017]36号</t>
  </si>
  <si>
    <t>成品油价格改革对交通运输的补贴</t>
  </si>
  <si>
    <t>运财建[2016]98号</t>
  </si>
  <si>
    <t>运财建[2017]62号</t>
  </si>
  <si>
    <t>车辆购置税支出</t>
  </si>
  <si>
    <t>运财建[2016]101号</t>
  </si>
  <si>
    <t>2017年车辆购置税用于一般公路建设支出</t>
  </si>
  <si>
    <t>资源勘探信息等支出</t>
  </si>
  <si>
    <t>支持中心企业发展和管理支出</t>
  </si>
  <si>
    <t>运财建[2017]16号</t>
  </si>
  <si>
    <t>2017年中小微企业品牌建设资金预算的通知</t>
  </si>
  <si>
    <t>运财建[2017]26号</t>
  </si>
  <si>
    <t>运财建[2017]25号</t>
  </si>
  <si>
    <t>运财建[2017]9号</t>
  </si>
  <si>
    <t>运财建[2017]53号</t>
  </si>
  <si>
    <t>商业服务业等支出</t>
  </si>
  <si>
    <t>商业流通事务</t>
  </si>
  <si>
    <t>运财城[2017]77号</t>
  </si>
  <si>
    <t>拨付2016年度民族贸易和民族特需商品生产贷款贴息资金</t>
  </si>
  <si>
    <t>旅游业管理与服务支出</t>
  </si>
  <si>
    <t>2017年旅游厕所建设补助资金</t>
  </si>
  <si>
    <t>涉外发展服务支出</t>
  </si>
  <si>
    <t>国土海洋气象等支出</t>
  </si>
  <si>
    <t>国土资源事务</t>
  </si>
  <si>
    <t>运财城[2017]56号</t>
  </si>
  <si>
    <t>2017年第一批省级高标准农田建设资金预算的通知</t>
  </si>
  <si>
    <t>运财城[2017]150号</t>
  </si>
  <si>
    <t>拨付2017年度耕地质量等别年度更新评价与监测工作经费的通知</t>
  </si>
  <si>
    <t>运财城[2016]127号</t>
  </si>
  <si>
    <t>2017年农村地质灾害治理搬迁省级资金预算</t>
  </si>
  <si>
    <t>运财城[2017]47号</t>
  </si>
  <si>
    <t>2017年农村地质灾害治理搬迁市级配套资金的通知</t>
  </si>
  <si>
    <t>运财城[2017]111号</t>
  </si>
  <si>
    <t>采煤沉陷区综合治理专项工作经费预算的通知</t>
  </si>
  <si>
    <t>住房保障支出</t>
  </si>
  <si>
    <t>保障性安居工程支出</t>
  </si>
  <si>
    <t>2017年省级城市棚户区改造资金</t>
  </si>
  <si>
    <t>运财城[2016]126号</t>
  </si>
  <si>
    <t>2017年农村危房改造中央补助资金</t>
  </si>
  <si>
    <t>2017年城镇低收入住房保障家庭租赁补贴资金和工作经费</t>
  </si>
  <si>
    <t>运财综[2017]41号</t>
  </si>
  <si>
    <t>粮油物资储备支出</t>
  </si>
  <si>
    <t>粮油事务</t>
  </si>
  <si>
    <t>危仓老库维修改造市级配套资金</t>
  </si>
  <si>
    <t>运财城[2017]88号</t>
  </si>
  <si>
    <t>运财农发［2017］11号</t>
  </si>
  <si>
    <t>运财社[2017]118号</t>
  </si>
  <si>
    <t>运财社[2016]141号</t>
  </si>
  <si>
    <t>运财行［2017］018号</t>
  </si>
  <si>
    <t>高校毕业生村干部补助</t>
  </si>
  <si>
    <t>组织部</t>
  </si>
  <si>
    <t>运财金[2017]31号</t>
  </si>
  <si>
    <t>政策性森林保险保费补贴资金</t>
  </si>
  <si>
    <t>运财建［2017］097号</t>
  </si>
  <si>
    <t>农村公路水毁抢通补助</t>
  </si>
  <si>
    <t>农村危房改造补助资金</t>
  </si>
  <si>
    <t>简易建筑维护专项资金</t>
  </si>
  <si>
    <t>运财城［2017］160号</t>
  </si>
  <si>
    <t>运财行［2016］042号</t>
  </si>
  <si>
    <t>运财行［2016］048号</t>
  </si>
  <si>
    <t>文化事业建设费</t>
  </si>
  <si>
    <t>文化产业专项资金</t>
  </si>
  <si>
    <t>运财综[2017]40号</t>
  </si>
  <si>
    <t>运财城[2017]48号</t>
  </si>
  <si>
    <r>
      <t>绛县2017年</t>
    </r>
    <r>
      <rPr>
        <b/>
        <sz val="20"/>
        <color indexed="10"/>
        <rFont val="宋体"/>
        <family val="0"/>
      </rPr>
      <t>专项</t>
    </r>
    <r>
      <rPr>
        <b/>
        <sz val="20"/>
        <rFont val="宋体"/>
        <family val="0"/>
      </rPr>
      <t>转移支付拨付及使用情况</t>
    </r>
  </si>
  <si>
    <t>2017年公共文化服务体系建设中央及省级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</si>
</sst>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4">
    <font>
      <sz val="11"/>
      <color theme="1"/>
      <name val="Calibri"/>
      <family val="0"/>
    </font>
    <font>
      <sz val="11"/>
      <color indexed="8"/>
      <name val="宋体"/>
      <family val="0"/>
    </font>
    <font>
      <b/>
      <sz val="20"/>
      <name val="宋体"/>
      <family val="0"/>
    </font>
    <font>
      <sz val="10"/>
      <name val="宋体"/>
      <family val="0"/>
    </font>
    <font>
      <sz val="9"/>
      <color indexed="8"/>
      <name val="SimSun"/>
      <family val="0"/>
    </font>
    <font>
      <sz val="10"/>
      <color indexed="8"/>
      <name val="宋体"/>
      <family val="0"/>
    </font>
    <font>
      <sz val="12"/>
      <name val="宋体"/>
      <family val="0"/>
    </font>
    <font>
      <b/>
      <sz val="10"/>
      <name val="宋体"/>
      <family val="0"/>
    </font>
    <font>
      <b/>
      <sz val="10"/>
      <name val="仿宋_GB2312"/>
      <family val="3"/>
    </font>
    <font>
      <b/>
      <sz val="10"/>
      <color indexed="8"/>
      <name val="仿宋_GB2312"/>
      <family val="3"/>
    </font>
    <font>
      <b/>
      <sz val="20"/>
      <color indexed="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9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6" fillId="0" borderId="0">
      <alignment vertical="center"/>
      <protection/>
    </xf>
    <xf numFmtId="0" fontId="6" fillId="0" borderId="0">
      <alignment vertical="center"/>
      <protection/>
    </xf>
    <xf numFmtId="0" fontId="1" fillId="0" borderId="0">
      <alignment vertical="center"/>
      <protection/>
    </xf>
    <xf numFmtId="0" fontId="1" fillId="0" borderId="0">
      <alignment vertical="center"/>
      <protection/>
    </xf>
    <xf numFmtId="0" fontId="6" fillId="0" borderId="0">
      <alignment/>
      <protection/>
    </xf>
    <xf numFmtId="0" fontId="1"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0"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1" fillId="31" borderId="9" applyNumberFormat="0" applyFont="0" applyAlignment="0" applyProtection="0"/>
  </cellStyleXfs>
  <cellXfs count="129">
    <xf numFmtId="0" fontId="0" fillId="0" borderId="0" xfId="0" applyFont="1" applyAlignment="1">
      <alignment vertical="center"/>
    </xf>
    <xf numFmtId="0" fontId="4" fillId="0" borderId="10" xfId="0" applyFont="1" applyBorder="1" applyAlignment="1">
      <alignment horizontal="left" vertical="center" wrapText="1"/>
    </xf>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11" xfId="15" applyFont="1" applyFill="1" applyBorder="1" applyAlignment="1">
      <alignment horizontal="center" vertical="center" wrapText="1"/>
      <protection/>
    </xf>
    <xf numFmtId="0" fontId="0" fillId="0" borderId="0" xfId="0" applyFill="1" applyAlignment="1">
      <alignment horizontal="center"/>
    </xf>
    <xf numFmtId="0" fontId="6" fillId="0" borderId="0" xfId="0" applyFont="1" applyFill="1" applyAlignment="1">
      <alignment horizontal="center" vertical="center"/>
    </xf>
    <xf numFmtId="14" fontId="3" fillId="0" borderId="12" xfId="0" applyNumberFormat="1" applyFont="1" applyFill="1" applyBorder="1" applyAlignment="1">
      <alignment/>
    </xf>
    <xf numFmtId="0" fontId="3" fillId="0" borderId="11" xfId="0" applyFont="1" applyFill="1" applyBorder="1" applyAlignment="1">
      <alignment horizontal="center" vertical="center" wrapText="1"/>
    </xf>
    <xf numFmtId="0" fontId="3" fillId="0" borderId="11" xfId="16"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3" fillId="0" borderId="11" xfId="15"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0" fontId="3" fillId="0" borderId="11" xfId="16" applyNumberFormat="1" applyFont="1" applyFill="1" applyBorder="1" applyAlignment="1">
      <alignment horizontal="center" vertical="center" wrapText="1"/>
      <protection/>
    </xf>
    <xf numFmtId="0" fontId="3" fillId="0" borderId="11" xfId="15" applyNumberFormat="1" applyFont="1" applyFill="1" applyBorder="1" applyAlignment="1">
      <alignment horizontal="center" vertical="center" wrapText="1"/>
      <protection/>
    </xf>
    <xf numFmtId="0" fontId="3" fillId="0" borderId="11" xfId="18" applyNumberFormat="1" applyFont="1" applyFill="1" applyBorder="1" applyAlignment="1">
      <alignment horizontal="center" vertical="center" wrapText="1"/>
      <protection/>
    </xf>
    <xf numFmtId="0" fontId="5" fillId="0" borderId="11" xfId="15" applyFont="1" applyFill="1" applyBorder="1" applyAlignment="1">
      <alignment horizontal="center" vertical="center" wrapText="1"/>
      <protection/>
    </xf>
    <xf numFmtId="0" fontId="3" fillId="0" borderId="12" xfId="0" applyFont="1" applyFill="1" applyBorder="1" applyAlignment="1">
      <alignment/>
    </xf>
    <xf numFmtId="0" fontId="5" fillId="0" borderId="11" xfId="0" applyFont="1" applyFill="1" applyBorder="1" applyAlignment="1">
      <alignment horizontal="center" vertical="center" wrapText="1"/>
    </xf>
    <xf numFmtId="0" fontId="3" fillId="0" borderId="11" xfId="55" applyFont="1" applyFill="1" applyBorder="1" applyAlignment="1">
      <alignment horizontal="center" vertical="center" wrapText="1"/>
      <protection/>
    </xf>
    <xf numFmtId="0" fontId="3" fillId="0" borderId="11" xfId="61" applyNumberFormat="1" applyFont="1" applyFill="1" applyBorder="1" applyAlignment="1">
      <alignment horizontal="center" vertical="center" wrapText="1"/>
      <protection/>
    </xf>
    <xf numFmtId="0" fontId="5" fillId="0" borderId="11" xfId="0" applyNumberFormat="1" applyFont="1" applyFill="1" applyBorder="1" applyAlignment="1">
      <alignment horizontal="center" vertical="center" wrapText="1"/>
    </xf>
    <xf numFmtId="0" fontId="5" fillId="0" borderId="11" xfId="18" applyFont="1" applyFill="1" applyBorder="1" applyAlignment="1">
      <alignment horizontal="center" vertical="center" wrapText="1"/>
      <protection/>
    </xf>
    <xf numFmtId="0" fontId="3" fillId="0" borderId="11" xfId="18" applyFont="1" applyFill="1" applyBorder="1" applyAlignment="1">
      <alignment horizontal="center" vertical="center" wrapText="1"/>
      <protection/>
    </xf>
    <xf numFmtId="0" fontId="5" fillId="0" borderId="11" xfId="18" applyNumberFormat="1" applyFont="1" applyFill="1" applyBorder="1" applyAlignment="1">
      <alignment horizontal="center" vertical="center" wrapText="1"/>
      <protection/>
    </xf>
    <xf numFmtId="0" fontId="3" fillId="0" borderId="11" xfId="65" applyFont="1" applyFill="1" applyBorder="1" applyAlignment="1">
      <alignment horizontal="center" vertical="center" wrapText="1"/>
      <protection/>
    </xf>
    <xf numFmtId="0" fontId="3" fillId="0" borderId="11" xfId="67" applyFont="1" applyFill="1" applyBorder="1" applyAlignment="1">
      <alignment horizontal="center" vertical="center" wrapText="1"/>
      <protection/>
    </xf>
    <xf numFmtId="0" fontId="3" fillId="0" borderId="11" xfId="68" applyFont="1" applyFill="1" applyBorder="1" applyAlignment="1">
      <alignment horizontal="center" vertical="center" wrapText="1"/>
      <protection/>
    </xf>
    <xf numFmtId="0" fontId="3" fillId="0" borderId="11" xfId="60" applyNumberFormat="1" applyFont="1" applyFill="1" applyBorder="1" applyAlignment="1">
      <alignment horizontal="center" vertical="center" wrapText="1"/>
      <protection/>
    </xf>
    <xf numFmtId="0" fontId="3" fillId="0" borderId="11" xfId="69" applyFont="1" applyFill="1" applyBorder="1" applyAlignment="1">
      <alignment horizontal="center" vertical="center" wrapText="1"/>
      <protection/>
    </xf>
    <xf numFmtId="0" fontId="3" fillId="0" borderId="11" xfId="72" applyFont="1" applyFill="1" applyBorder="1" applyAlignment="1">
      <alignment horizontal="center" vertical="center" wrapText="1"/>
      <protection/>
    </xf>
    <xf numFmtId="0" fontId="5" fillId="0" borderId="11" xfId="15" applyNumberFormat="1" applyFont="1" applyFill="1" applyBorder="1" applyAlignment="1">
      <alignment horizontal="center" vertical="center" wrapText="1"/>
      <protection/>
    </xf>
    <xf numFmtId="49" fontId="5" fillId="0" borderId="11" xfId="18" applyNumberFormat="1" applyFont="1" applyFill="1" applyBorder="1" applyAlignment="1">
      <alignment horizontal="center" vertical="center" wrapText="1"/>
      <protection/>
    </xf>
    <xf numFmtId="0" fontId="5" fillId="0" borderId="11" xfId="15" applyNumberFormat="1" applyFont="1" applyFill="1" applyBorder="1" applyAlignment="1">
      <alignment horizontal="center" vertical="center" wrapText="1"/>
      <protection/>
    </xf>
    <xf numFmtId="0" fontId="3" fillId="0" borderId="11" xfId="70" applyFont="1" applyFill="1" applyBorder="1" applyAlignment="1">
      <alignment horizontal="center" vertical="center" wrapText="1"/>
      <protection/>
    </xf>
    <xf numFmtId="0" fontId="3" fillId="0" borderId="11" xfId="71" applyNumberFormat="1" applyFont="1" applyFill="1" applyBorder="1" applyAlignment="1">
      <alignment horizontal="center" vertical="center" wrapText="1"/>
      <protection/>
    </xf>
    <xf numFmtId="0" fontId="3" fillId="0" borderId="11" xfId="21" applyNumberFormat="1" applyFont="1" applyFill="1" applyBorder="1" applyAlignment="1">
      <alignment horizontal="center" vertical="center" wrapText="1"/>
      <protection/>
    </xf>
    <xf numFmtId="0" fontId="5" fillId="0" borderId="11" xfId="69" applyFont="1" applyFill="1" applyBorder="1" applyAlignment="1">
      <alignment horizontal="center" vertical="center" wrapText="1"/>
      <protection/>
    </xf>
    <xf numFmtId="0" fontId="5" fillId="0" borderId="11" xfId="71" applyNumberFormat="1" applyFont="1" applyFill="1" applyBorder="1" applyAlignment="1">
      <alignment horizontal="center" vertical="center" wrapText="1"/>
      <protection/>
    </xf>
    <xf numFmtId="0" fontId="5" fillId="0" borderId="11" xfId="20"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1" xfId="49" applyNumberFormat="1" applyFont="1" applyFill="1" applyBorder="1" applyAlignment="1">
      <alignment horizontal="center" vertical="center" wrapText="1"/>
      <protection/>
    </xf>
    <xf numFmtId="0" fontId="3" fillId="0" borderId="11" xfId="53" applyNumberFormat="1" applyFont="1" applyFill="1" applyBorder="1" applyAlignment="1">
      <alignment horizontal="center" vertical="center" wrapText="1"/>
      <protection/>
    </xf>
    <xf numFmtId="0" fontId="3" fillId="0" borderId="11" xfId="52" applyNumberFormat="1" applyFont="1" applyFill="1" applyBorder="1" applyAlignment="1">
      <alignment horizontal="center" vertical="center" wrapText="1"/>
      <protection/>
    </xf>
    <xf numFmtId="0" fontId="3" fillId="0" borderId="11" xfId="50" applyNumberFormat="1" applyFont="1" applyFill="1" applyBorder="1" applyAlignment="1">
      <alignment horizontal="center" vertical="center" wrapText="1"/>
      <protection/>
    </xf>
    <xf numFmtId="0" fontId="3" fillId="0" borderId="11" xfId="51" applyNumberFormat="1"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177"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32" borderId="11" xfId="15" applyNumberFormat="1" applyFont="1" applyFill="1" applyBorder="1" applyAlignment="1">
      <alignment horizontal="center" vertical="center" wrapText="1"/>
      <protection/>
    </xf>
    <xf numFmtId="0" fontId="3" fillId="32" borderId="11"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5" fillId="32" borderId="11" xfId="0" applyNumberFormat="1"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1" xfId="16" applyNumberFormat="1" applyFont="1" applyFill="1" applyBorder="1" applyAlignment="1">
      <alignment horizontal="center" vertical="center" wrapText="1"/>
      <protection/>
    </xf>
    <xf numFmtId="0" fontId="3" fillId="32" borderId="11" xfId="61" applyNumberFormat="1" applyFont="1" applyFill="1" applyBorder="1" applyAlignment="1">
      <alignment horizontal="center" vertical="center" wrapText="1"/>
      <protection/>
    </xf>
    <xf numFmtId="0" fontId="3" fillId="32" borderId="11" xfId="71" applyNumberFormat="1" applyFont="1" applyFill="1" applyBorder="1" applyAlignment="1">
      <alignment horizontal="center" vertical="center" wrapText="1"/>
      <protection/>
    </xf>
    <xf numFmtId="0" fontId="5" fillId="32" borderId="11" xfId="18" applyNumberFormat="1" applyFont="1" applyFill="1" applyBorder="1" applyAlignment="1">
      <alignment horizontal="center" vertical="center" wrapText="1"/>
      <protection/>
    </xf>
    <xf numFmtId="0" fontId="3" fillId="32" borderId="11" xfId="18" applyNumberFormat="1" applyFont="1" applyFill="1" applyBorder="1" applyAlignment="1">
      <alignment horizontal="center" vertical="center" wrapText="1"/>
      <protection/>
    </xf>
    <xf numFmtId="0" fontId="5" fillId="33" borderId="11"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16" applyFont="1" applyFill="1" applyBorder="1" applyAlignment="1">
      <alignment horizontal="center" vertical="center" wrapText="1"/>
      <protection/>
    </xf>
    <xf numFmtId="0" fontId="3" fillId="0" borderId="14" xfId="16" applyFont="1" applyFill="1" applyBorder="1" applyAlignment="1">
      <alignment horizontal="center" vertical="center" wrapText="1"/>
      <protection/>
    </xf>
    <xf numFmtId="0" fontId="3" fillId="0" borderId="15" xfId="16" applyFont="1" applyFill="1" applyBorder="1" applyAlignment="1">
      <alignment horizontal="center" vertical="center" wrapText="1"/>
      <protection/>
    </xf>
    <xf numFmtId="0" fontId="2" fillId="0" borderId="0" xfId="0" applyFont="1" applyFill="1" applyAlignment="1">
      <alignment horizontal="center" vertical="center"/>
    </xf>
    <xf numFmtId="14" fontId="3" fillId="0" borderId="12" xfId="0" applyNumberFormat="1"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vertical="center" wrapText="1"/>
    </xf>
    <xf numFmtId="0" fontId="8" fillId="0" borderId="13" xfId="16" applyFont="1" applyFill="1" applyBorder="1" applyAlignment="1">
      <alignment horizontal="center" vertical="center" wrapText="1"/>
      <protection/>
    </xf>
    <xf numFmtId="0" fontId="8" fillId="0" borderId="14" xfId="16" applyFont="1" applyFill="1" applyBorder="1" applyAlignment="1">
      <alignment horizontal="center" vertical="center" wrapText="1"/>
      <protection/>
    </xf>
    <xf numFmtId="0" fontId="8" fillId="0" borderId="15" xfId="16" applyFont="1" applyFill="1" applyBorder="1" applyAlignment="1">
      <alignment horizontal="center" vertical="center" wrapText="1"/>
      <protection/>
    </xf>
    <xf numFmtId="0" fontId="3" fillId="0" borderId="13" xfId="15" applyNumberFormat="1" applyFont="1" applyFill="1" applyBorder="1" applyAlignment="1">
      <alignment horizontal="center" vertical="center" wrapText="1"/>
      <protection/>
    </xf>
    <xf numFmtId="0" fontId="3" fillId="0" borderId="14" xfId="15" applyNumberFormat="1" applyFont="1" applyFill="1" applyBorder="1" applyAlignment="1">
      <alignment horizontal="center" vertical="center" wrapText="1"/>
      <protection/>
    </xf>
    <xf numFmtId="0" fontId="3" fillId="0" borderId="15" xfId="15" applyNumberFormat="1" applyFont="1" applyFill="1" applyBorder="1" applyAlignment="1">
      <alignment horizontal="center" vertical="center" wrapText="1"/>
      <protection/>
    </xf>
    <xf numFmtId="0" fontId="5" fillId="0" borderId="13" xfId="15" applyFont="1" applyFill="1" applyBorder="1" applyAlignment="1">
      <alignment horizontal="center" vertical="center" wrapText="1"/>
      <protection/>
    </xf>
    <xf numFmtId="0" fontId="5" fillId="0" borderId="14" xfId="15" applyFont="1" applyFill="1" applyBorder="1" applyAlignment="1">
      <alignment horizontal="center" vertical="center" wrapText="1"/>
      <protection/>
    </xf>
    <xf numFmtId="0" fontId="5" fillId="0" borderId="15" xfId="15" applyFont="1" applyFill="1" applyBorder="1" applyAlignment="1">
      <alignment horizontal="center" vertical="center" wrapText="1"/>
      <protection/>
    </xf>
    <xf numFmtId="0" fontId="3" fillId="0" borderId="13" xfId="15" applyFont="1" applyFill="1" applyBorder="1" applyAlignment="1">
      <alignment horizontal="center" vertical="center" wrapText="1"/>
      <protection/>
    </xf>
    <xf numFmtId="0" fontId="3" fillId="0" borderId="14" xfId="15" applyFont="1" applyFill="1" applyBorder="1" applyAlignment="1">
      <alignment horizontal="center" vertical="center" wrapText="1"/>
      <protection/>
    </xf>
    <xf numFmtId="0" fontId="3" fillId="0" borderId="15" xfId="15" applyFont="1" applyFill="1" applyBorder="1" applyAlignment="1">
      <alignment horizontal="center" vertical="center" wrapText="1"/>
      <protection/>
    </xf>
    <xf numFmtId="0" fontId="3" fillId="0" borderId="13" xfId="18" applyNumberFormat="1" applyFont="1" applyFill="1" applyBorder="1" applyAlignment="1">
      <alignment horizontal="center" vertical="center" wrapText="1"/>
      <protection/>
    </xf>
    <xf numFmtId="0" fontId="3" fillId="0" borderId="14" xfId="18" applyNumberFormat="1" applyFont="1" applyFill="1" applyBorder="1" applyAlignment="1">
      <alignment horizontal="center" vertical="center" wrapText="1"/>
      <protection/>
    </xf>
    <xf numFmtId="0" fontId="3" fillId="0" borderId="15" xfId="18" applyNumberFormat="1" applyFont="1" applyFill="1" applyBorder="1" applyAlignment="1">
      <alignment horizontal="center" vertical="center" wrapText="1"/>
      <protection/>
    </xf>
    <xf numFmtId="0" fontId="8" fillId="0" borderId="13" xfId="18" applyNumberFormat="1" applyFont="1" applyFill="1" applyBorder="1" applyAlignment="1">
      <alignment horizontal="center" vertical="center" wrapText="1"/>
      <protection/>
    </xf>
    <xf numFmtId="0" fontId="8" fillId="0" borderId="14" xfId="18" applyNumberFormat="1" applyFont="1" applyFill="1" applyBorder="1" applyAlignment="1">
      <alignment horizontal="center" vertical="center" wrapText="1"/>
      <protection/>
    </xf>
    <xf numFmtId="0" fontId="8" fillId="0" borderId="15" xfId="18" applyNumberFormat="1" applyFont="1" applyFill="1" applyBorder="1" applyAlignment="1">
      <alignment horizontal="center" vertical="center" wrapText="1"/>
      <protection/>
    </xf>
    <xf numFmtId="0" fontId="8" fillId="0" borderId="13" xfId="15" applyNumberFormat="1" applyFont="1" applyFill="1" applyBorder="1" applyAlignment="1">
      <alignment horizontal="center" vertical="center" wrapText="1"/>
      <protection/>
    </xf>
    <xf numFmtId="0" fontId="8" fillId="0" borderId="14" xfId="15" applyNumberFormat="1" applyFont="1" applyFill="1" applyBorder="1" applyAlignment="1">
      <alignment horizontal="center" vertical="center" wrapText="1"/>
      <protection/>
    </xf>
    <xf numFmtId="0" fontId="8" fillId="0" borderId="15" xfId="15" applyNumberFormat="1" applyFont="1" applyFill="1" applyBorder="1" applyAlignment="1">
      <alignment horizontal="center"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13" xfId="15" applyFont="1" applyFill="1" applyBorder="1" applyAlignment="1">
      <alignment horizontal="center" vertical="center" wrapText="1"/>
      <protection/>
    </xf>
    <xf numFmtId="0" fontId="8" fillId="0" borderId="14" xfId="15" applyFont="1" applyFill="1" applyBorder="1" applyAlignment="1">
      <alignment horizontal="center" vertical="center" wrapText="1"/>
      <protection/>
    </xf>
    <xf numFmtId="0" fontId="8" fillId="0" borderId="15" xfId="15" applyFont="1" applyFill="1" applyBorder="1" applyAlignment="1">
      <alignment horizontal="center" vertical="center" wrapText="1"/>
      <protection/>
    </xf>
    <xf numFmtId="0" fontId="8" fillId="0" borderId="13" xfId="65" applyFont="1" applyFill="1" applyBorder="1" applyAlignment="1">
      <alignment horizontal="center" vertical="center" wrapText="1"/>
      <protection/>
    </xf>
    <xf numFmtId="0" fontId="8" fillId="0" borderId="14" xfId="65" applyFont="1" applyFill="1" applyBorder="1" applyAlignment="1">
      <alignment horizontal="center" vertical="center" wrapText="1"/>
      <protection/>
    </xf>
    <xf numFmtId="0" fontId="8" fillId="0" borderId="15" xfId="65" applyFont="1" applyFill="1" applyBorder="1" applyAlignment="1">
      <alignment horizontal="center" vertical="center" wrapText="1"/>
      <protection/>
    </xf>
    <xf numFmtId="0" fontId="3" fillId="0" borderId="13" xfId="65" applyFont="1" applyFill="1" applyBorder="1" applyAlignment="1">
      <alignment horizontal="center" vertical="center" wrapText="1"/>
      <protection/>
    </xf>
    <xf numFmtId="0" fontId="3" fillId="0" borderId="14" xfId="65" applyFont="1" applyFill="1" applyBorder="1" applyAlignment="1">
      <alignment horizontal="center" vertical="center" wrapText="1"/>
      <protection/>
    </xf>
    <xf numFmtId="0" fontId="3" fillId="0" borderId="15" xfId="65" applyFont="1" applyFill="1" applyBorder="1" applyAlignment="1">
      <alignment horizontal="center" vertical="center" wrapText="1"/>
      <protection/>
    </xf>
    <xf numFmtId="0" fontId="5" fillId="0" borderId="13" xfId="18" applyNumberFormat="1" applyFont="1" applyFill="1" applyBorder="1" applyAlignment="1">
      <alignment horizontal="center" vertical="center" wrapText="1"/>
      <protection/>
    </xf>
    <xf numFmtId="0" fontId="5" fillId="0" borderId="14" xfId="18" applyNumberFormat="1" applyFont="1" applyFill="1" applyBorder="1" applyAlignment="1">
      <alignment horizontal="center" vertical="center" wrapText="1"/>
      <protection/>
    </xf>
    <xf numFmtId="0" fontId="5" fillId="0" borderId="15" xfId="18" applyNumberFormat="1" applyFont="1" applyFill="1" applyBorder="1" applyAlignment="1">
      <alignment horizontal="center" vertical="center" wrapText="1"/>
      <protection/>
    </xf>
    <xf numFmtId="0" fontId="9" fillId="0" borderId="13" xfId="69" applyFont="1" applyFill="1" applyBorder="1" applyAlignment="1">
      <alignment horizontal="center" vertical="center" wrapText="1"/>
      <protection/>
    </xf>
    <xf numFmtId="0" fontId="9" fillId="0" borderId="14" xfId="69" applyFont="1" applyFill="1" applyBorder="1" applyAlignment="1">
      <alignment horizontal="center" vertical="center" wrapText="1"/>
      <protection/>
    </xf>
    <xf numFmtId="0" fontId="9" fillId="0" borderId="15" xfId="69" applyFont="1" applyFill="1" applyBorder="1" applyAlignment="1">
      <alignment horizontal="center" vertical="center" wrapText="1"/>
      <protection/>
    </xf>
    <xf numFmtId="0" fontId="5" fillId="0" borderId="13" xfId="69" applyFont="1" applyFill="1" applyBorder="1" applyAlignment="1">
      <alignment horizontal="center" vertical="center" wrapText="1"/>
      <protection/>
    </xf>
    <xf numFmtId="0" fontId="5" fillId="0" borderId="14" xfId="69" applyFont="1" applyFill="1" applyBorder="1" applyAlignment="1">
      <alignment horizontal="center" vertical="center" wrapText="1"/>
      <protection/>
    </xf>
    <xf numFmtId="0" fontId="5" fillId="0" borderId="15" xfId="69" applyFont="1" applyFill="1" applyBorder="1" applyAlignment="1">
      <alignment horizontal="center" vertical="center" wrapText="1"/>
      <protection/>
    </xf>
    <xf numFmtId="0" fontId="3" fillId="0" borderId="13" xfId="52" applyNumberFormat="1" applyFont="1" applyFill="1" applyBorder="1" applyAlignment="1">
      <alignment horizontal="center" vertical="center" wrapText="1"/>
      <protection/>
    </xf>
    <xf numFmtId="0" fontId="3" fillId="0" borderId="14" xfId="52" applyNumberFormat="1" applyFont="1" applyFill="1" applyBorder="1" applyAlignment="1">
      <alignment horizontal="center" vertical="center" wrapText="1"/>
      <protection/>
    </xf>
    <xf numFmtId="0" fontId="3" fillId="0" borderId="15" xfId="52" applyNumberFormat="1" applyFont="1" applyFill="1" applyBorder="1" applyAlignment="1">
      <alignment horizontal="center" vertical="center" wrapText="1"/>
      <protection/>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15" applyFont="1" applyFill="1" applyBorder="1" applyAlignment="1">
      <alignment horizontal="center" vertical="center" wrapText="1"/>
      <protection/>
    </xf>
    <xf numFmtId="0" fontId="9" fillId="0" borderId="14" xfId="15" applyFont="1" applyFill="1" applyBorder="1" applyAlignment="1">
      <alignment horizontal="center" vertical="center" wrapText="1"/>
      <protection/>
    </xf>
    <xf numFmtId="0" fontId="9" fillId="0" borderId="15" xfId="15" applyFont="1" applyFill="1" applyBorder="1" applyAlignment="1">
      <alignment horizontal="center" vertical="center" wrapText="1"/>
      <protection/>
    </xf>
    <xf numFmtId="0" fontId="3" fillId="0" borderId="11" xfId="15" applyNumberFormat="1" applyFont="1" applyFill="1" applyBorder="1" applyAlignment="1">
      <alignment horizontal="center" vertical="center" wrapText="1"/>
      <protection/>
    </xf>
  </cellXfs>
  <cellStyles count="80">
    <cellStyle name="Normal" xfId="0"/>
    <cellStyle name="?鹎%U龡&amp;H?_x0008__x001C__x001C_?_x0007__x0001__x0001_" xfId="15"/>
    <cellStyle name="?鹎%U龡&amp;H?_x0008__x001C__x001C_?_x0007__x0001__x0001_ 2" xfId="16"/>
    <cellStyle name="?鹎%U龡&amp;H?_x0008__x001C__x001C_?_x0007__x0001__x0001_ 2 2" xfId="17"/>
    <cellStyle name="?鹎%U龡&amp;H?_x0008__x001C__x001C_?_x0007__x0001__x0001_ 2 3" xfId="18"/>
    <cellStyle name="?鹎%U龡&amp;H?_x0008__x001C__x001C_?_x0007__x0001__x0001_ 2 5" xfId="19"/>
    <cellStyle name="?鹎%U龡&amp;H?_x0008__x001C__x001C_?_x0007__x0001__x0001_ 9" xfId="20"/>
    <cellStyle name="?鹎%U龡&amp;H?_x0008__x001c__x001c_?_x0007__x0001__x0001_"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60% - 强调文字颜色 1" xfId="34"/>
    <cellStyle name="60% - 强调文字颜色 2" xfId="35"/>
    <cellStyle name="60% - 强调文字颜色 3" xfId="36"/>
    <cellStyle name="60% - 强调文字颜色 4" xfId="37"/>
    <cellStyle name="60% - 强调文字颜色 5" xfId="38"/>
    <cellStyle name="60% - 强调文字颜色 6" xfId="39"/>
    <cellStyle name="Percent" xfId="40"/>
    <cellStyle name="标题" xfId="41"/>
    <cellStyle name="标题 1" xfId="42"/>
    <cellStyle name="标题 2" xfId="43"/>
    <cellStyle name="标题 3" xfId="44"/>
    <cellStyle name="标题 4" xfId="45"/>
    <cellStyle name="差" xfId="46"/>
    <cellStyle name="常规 15 5" xfId="47"/>
    <cellStyle name="常规 16 2" xfId="48"/>
    <cellStyle name="常规 2" xfId="49"/>
    <cellStyle name="常规 2 10" xfId="50"/>
    <cellStyle name="常规 2 12" xfId="51"/>
    <cellStyle name="常规 2 13" xfId="52"/>
    <cellStyle name="常规 2 4_1--综合股2016转移支付拨付及使用情况" xfId="53"/>
    <cellStyle name="常规 2 5 2" xfId="54"/>
    <cellStyle name="常规 4 2 7" xfId="55"/>
    <cellStyle name="常规 4 7" xfId="56"/>
    <cellStyle name="常规 65" xfId="57"/>
    <cellStyle name="常规 66" xfId="58"/>
    <cellStyle name="常规 67" xfId="59"/>
    <cellStyle name="常规 71" xfId="60"/>
    <cellStyle name="常规 72" xfId="61"/>
    <cellStyle name="常规 73" xfId="62"/>
    <cellStyle name="常规 74" xfId="63"/>
    <cellStyle name="常规 75" xfId="64"/>
    <cellStyle name="常规 76" xfId="65"/>
    <cellStyle name="常规 77" xfId="66"/>
    <cellStyle name="常规 78" xfId="67"/>
    <cellStyle name="常规 79" xfId="68"/>
    <cellStyle name="常规 80" xfId="69"/>
    <cellStyle name="常规 81" xfId="70"/>
    <cellStyle name="常规 82" xfId="71"/>
    <cellStyle name="常规 83" xfId="72"/>
    <cellStyle name="好"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注释"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4"/>
  <sheetViews>
    <sheetView showZeros="0" tabSelected="1" zoomScalePageLayoutView="0" workbookViewId="0" topLeftCell="A1">
      <pane ySplit="5" topLeftCell="A74" activePane="bottomLeft" state="frozen"/>
      <selection pane="topLeft" activeCell="A1" sqref="A1"/>
      <selection pane="bottomLeft" activeCell="D86" sqref="D86"/>
    </sheetView>
  </sheetViews>
  <sheetFormatPr defaultColWidth="9.140625" defaultRowHeight="15"/>
  <cols>
    <col min="1" max="1" width="8.57421875" style="2" customWidth="1"/>
    <col min="2" max="2" width="15.140625" style="2" customWidth="1"/>
    <col min="3" max="3" width="9.00390625" style="2" customWidth="1"/>
    <col min="4" max="4" width="23.421875" style="2" customWidth="1"/>
    <col min="5" max="5" width="12.421875" style="2" customWidth="1"/>
    <col min="6" max="6" width="10.8515625" style="2" customWidth="1"/>
    <col min="7" max="7" width="11.421875" style="2" customWidth="1"/>
    <col min="8" max="8" width="13.28125" style="2" customWidth="1"/>
    <col min="9" max="9" width="12.7109375" style="2" customWidth="1"/>
    <col min="10" max="10" width="11.28125" style="2" customWidth="1"/>
    <col min="11" max="11" width="9.140625" style="2" customWidth="1"/>
    <col min="12" max="16384" width="9.00390625" style="2" customWidth="1"/>
  </cols>
  <sheetData>
    <row r="1" spans="1:11" ht="25.5">
      <c r="A1" s="73" t="s">
        <v>683</v>
      </c>
      <c r="B1" s="73"/>
      <c r="C1" s="73"/>
      <c r="D1" s="73"/>
      <c r="E1" s="73"/>
      <c r="F1" s="73"/>
      <c r="G1" s="73"/>
      <c r="H1" s="73"/>
      <c r="I1" s="73"/>
      <c r="J1" s="73"/>
      <c r="K1" s="73"/>
    </row>
    <row r="2" spans="1:11" s="5" customFormat="1" ht="24" customHeight="1">
      <c r="A2" s="7"/>
      <c r="B2" s="74">
        <v>43097</v>
      </c>
      <c r="C2" s="75"/>
      <c r="D2" s="75"/>
      <c r="E2" s="75"/>
      <c r="F2" s="75"/>
      <c r="G2" s="75"/>
      <c r="H2" s="75"/>
      <c r="I2" s="75"/>
      <c r="J2" s="75"/>
      <c r="K2" s="18" t="s">
        <v>414</v>
      </c>
    </row>
    <row r="3" spans="1:11" ht="24.75" customHeight="1">
      <c r="A3" s="76" t="s">
        <v>1</v>
      </c>
      <c r="B3" s="76" t="s">
        <v>2</v>
      </c>
      <c r="C3" s="76" t="s">
        <v>3</v>
      </c>
      <c r="D3" s="76" t="s">
        <v>4</v>
      </c>
      <c r="E3" s="76" t="s">
        <v>5</v>
      </c>
      <c r="F3" s="76"/>
      <c r="G3" s="76"/>
      <c r="H3" s="76"/>
      <c r="I3" s="76"/>
      <c r="J3" s="76"/>
      <c r="K3" s="76"/>
    </row>
    <row r="4" spans="1:11" ht="24.75" customHeight="1">
      <c r="A4" s="76"/>
      <c r="B4" s="76"/>
      <c r="C4" s="76"/>
      <c r="D4" s="76"/>
      <c r="E4" s="76" t="s">
        <v>6</v>
      </c>
      <c r="F4" s="76"/>
      <c r="G4" s="76"/>
      <c r="H4" s="76"/>
      <c r="I4" s="76" t="s">
        <v>7</v>
      </c>
      <c r="J4" s="76" t="s">
        <v>8</v>
      </c>
      <c r="K4" s="76"/>
    </row>
    <row r="5" spans="1:11" ht="24.75" customHeight="1">
      <c r="A5" s="76"/>
      <c r="B5" s="76"/>
      <c r="C5" s="76"/>
      <c r="D5" s="76"/>
      <c r="E5" s="8" t="s">
        <v>0</v>
      </c>
      <c r="F5" s="8" t="s">
        <v>9</v>
      </c>
      <c r="G5" s="8" t="s">
        <v>10</v>
      </c>
      <c r="H5" s="8" t="s">
        <v>53</v>
      </c>
      <c r="I5" s="76"/>
      <c r="J5" s="8" t="s">
        <v>11</v>
      </c>
      <c r="K5" s="8" t="s">
        <v>12</v>
      </c>
    </row>
    <row r="6" spans="1:11" ht="24.75" customHeight="1">
      <c r="A6" s="61" t="s">
        <v>13</v>
      </c>
      <c r="B6" s="62"/>
      <c r="C6" s="62"/>
      <c r="D6" s="63"/>
      <c r="E6" s="8">
        <f>SUM(E7,E25,E33,E65,E68,E89,E162,E217,E230,E235,E314,E334,E341,E350,E357,E370)</f>
        <v>28875.901803</v>
      </c>
      <c r="F6" s="8">
        <f>SUM(F7,F25,F33,F65,F68,F89,F162,F217,F230,F235,F314,F334,F341,F350,F357,F370)</f>
        <v>115.617074</v>
      </c>
      <c r="G6" s="8">
        <f>SUM(G7,G25,G33,G65,G68,G89,G162,G217,G230,G235,G314,G334,G341,G350,G357,G370)</f>
        <v>600.621029</v>
      </c>
      <c r="H6" s="8">
        <f>SUM(H7,H25,H33,H65,H68,H89,H162,H217,H230,H235,H314,H334,H341,H350,H357,H370)</f>
        <v>28159.6637</v>
      </c>
      <c r="I6" s="8">
        <f>SUM(I7,I25,I33,I65,I68,I89,I162,I217,I230,I235,I314,I334,I341,I350,I357,I370)</f>
        <v>28754.739611999998</v>
      </c>
      <c r="J6" s="8">
        <f>E6-I6</f>
        <v>121.16219100000308</v>
      </c>
      <c r="K6" s="8">
        <f>SUM(K7:K374)</f>
        <v>0</v>
      </c>
    </row>
    <row r="7" spans="1:11" ht="24.75" customHeight="1">
      <c r="A7" s="64" t="s">
        <v>415</v>
      </c>
      <c r="B7" s="65"/>
      <c r="C7" s="65"/>
      <c r="D7" s="66"/>
      <c r="E7" s="8">
        <f aca="true" t="shared" si="0" ref="E7:J7">+E8+E12+E14+E16+E10</f>
        <v>160.10670000000002</v>
      </c>
      <c r="F7" s="8">
        <f t="shared" si="0"/>
        <v>0</v>
      </c>
      <c r="G7" s="8">
        <f t="shared" si="0"/>
        <v>12.6898</v>
      </c>
      <c r="H7" s="8">
        <f t="shared" si="0"/>
        <v>147.4169</v>
      </c>
      <c r="I7" s="8">
        <f t="shared" si="0"/>
        <v>157.10670000000002</v>
      </c>
      <c r="J7" s="8">
        <f t="shared" si="0"/>
        <v>3</v>
      </c>
      <c r="K7" s="8"/>
    </row>
    <row r="8" spans="1:11" s="6" customFormat="1" ht="24.75" customHeight="1">
      <c r="A8" s="67" t="s">
        <v>416</v>
      </c>
      <c r="B8" s="68"/>
      <c r="C8" s="68"/>
      <c r="D8" s="69"/>
      <c r="E8" s="11">
        <f>SUM(E9)</f>
        <v>3</v>
      </c>
      <c r="F8" s="11">
        <f>SUM(F9)</f>
        <v>0</v>
      </c>
      <c r="G8" s="11">
        <f>SUM(G9)</f>
        <v>0</v>
      </c>
      <c r="H8" s="11">
        <f>SUM(H9)</f>
        <v>3</v>
      </c>
      <c r="I8" s="11">
        <f>SUM(I9)</f>
        <v>0</v>
      </c>
      <c r="J8" s="8">
        <f aca="true" t="shared" si="1" ref="J8:J67">E8-I8</f>
        <v>3</v>
      </c>
      <c r="K8" s="13"/>
    </row>
    <row r="9" spans="1:11" s="6" customFormat="1" ht="24.75" customHeight="1">
      <c r="A9" s="9" t="s">
        <v>20</v>
      </c>
      <c r="B9" s="9" t="s">
        <v>417</v>
      </c>
      <c r="C9" s="12">
        <v>2010699</v>
      </c>
      <c r="D9" s="9" t="s">
        <v>45</v>
      </c>
      <c r="E9" s="13">
        <f>SUM(F9:H9)</f>
        <v>3</v>
      </c>
      <c r="F9" s="13"/>
      <c r="G9" s="14"/>
      <c r="H9" s="14">
        <v>3</v>
      </c>
      <c r="I9" s="14">
        <v>0</v>
      </c>
      <c r="J9" s="8">
        <f t="shared" si="1"/>
        <v>3</v>
      </c>
      <c r="K9" s="13"/>
    </row>
    <row r="10" spans="1:11" s="6" customFormat="1" ht="24.75" customHeight="1">
      <c r="A10" s="70" t="s">
        <v>418</v>
      </c>
      <c r="B10" s="71"/>
      <c r="C10" s="71"/>
      <c r="D10" s="72"/>
      <c r="E10" s="13">
        <f>SUM(E11)</f>
        <v>9</v>
      </c>
      <c r="F10" s="13">
        <f>SUM(F11)</f>
        <v>0</v>
      </c>
      <c r="G10" s="13">
        <f>SUM(G11)</f>
        <v>0</v>
      </c>
      <c r="H10" s="13">
        <f>SUM(H11)</f>
        <v>9</v>
      </c>
      <c r="I10" s="13">
        <f>SUM(I11)</f>
        <v>9</v>
      </c>
      <c r="J10" s="8">
        <f t="shared" si="1"/>
        <v>0</v>
      </c>
      <c r="K10" s="13"/>
    </row>
    <row r="11" spans="1:11" s="6" customFormat="1" ht="24.75" customHeight="1">
      <c r="A11" s="9" t="s">
        <v>38</v>
      </c>
      <c r="B11" s="9" t="s">
        <v>39</v>
      </c>
      <c r="C11" s="12">
        <v>2010802</v>
      </c>
      <c r="D11" s="9" t="s">
        <v>40</v>
      </c>
      <c r="E11" s="13">
        <f>SUM(F11:H11)</f>
        <v>9</v>
      </c>
      <c r="F11" s="13"/>
      <c r="G11" s="14"/>
      <c r="H11" s="14">
        <v>9</v>
      </c>
      <c r="I11" s="14">
        <v>9</v>
      </c>
      <c r="J11" s="8">
        <f t="shared" si="1"/>
        <v>0</v>
      </c>
      <c r="K11" s="13"/>
    </row>
    <row r="12" spans="1:11" s="6" customFormat="1" ht="24.75" customHeight="1">
      <c r="A12" s="70" t="s">
        <v>419</v>
      </c>
      <c r="B12" s="71"/>
      <c r="C12" s="71"/>
      <c r="D12" s="72"/>
      <c r="E12" s="13">
        <f>SUM(E13)</f>
        <v>10.5</v>
      </c>
      <c r="F12" s="13">
        <f>SUM(F13)</f>
        <v>0</v>
      </c>
      <c r="G12" s="13">
        <f>SUM(G13)</f>
        <v>0</v>
      </c>
      <c r="H12" s="13">
        <f>SUM(H13)</f>
        <v>10.5</v>
      </c>
      <c r="I12" s="13">
        <f>SUM(I13)</f>
        <v>10.5</v>
      </c>
      <c r="J12" s="8">
        <f t="shared" si="1"/>
        <v>0</v>
      </c>
      <c r="K12" s="13"/>
    </row>
    <row r="13" spans="1:11" s="6" customFormat="1" ht="24.75" customHeight="1">
      <c r="A13" s="8" t="s">
        <v>46</v>
      </c>
      <c r="B13" s="9" t="s">
        <v>420</v>
      </c>
      <c r="C13" s="12">
        <v>2012902</v>
      </c>
      <c r="D13" s="8" t="s">
        <v>47</v>
      </c>
      <c r="E13" s="13">
        <f>SUM(F13:H13)</f>
        <v>10.5</v>
      </c>
      <c r="F13" s="13"/>
      <c r="G13" s="14"/>
      <c r="H13" s="13">
        <v>10.5</v>
      </c>
      <c r="I13" s="13">
        <v>10.5</v>
      </c>
      <c r="J13" s="8">
        <f t="shared" si="1"/>
        <v>0</v>
      </c>
      <c r="K13" s="13"/>
    </row>
    <row r="14" spans="1:11" s="6" customFormat="1" ht="24.75" customHeight="1">
      <c r="A14" s="67" t="s">
        <v>421</v>
      </c>
      <c r="B14" s="68"/>
      <c r="C14" s="68"/>
      <c r="D14" s="69"/>
      <c r="E14" s="13">
        <f>SUM(E15)</f>
        <v>8</v>
      </c>
      <c r="F14" s="13">
        <f>SUM(F15)</f>
        <v>0</v>
      </c>
      <c r="G14" s="13">
        <f>SUM(G15)</f>
        <v>8</v>
      </c>
      <c r="H14" s="13">
        <f>SUM(H15)</f>
        <v>0</v>
      </c>
      <c r="I14" s="13">
        <f>SUM(I15)</f>
        <v>8</v>
      </c>
      <c r="J14" s="8">
        <f t="shared" si="1"/>
        <v>0</v>
      </c>
      <c r="K14" s="13"/>
    </row>
    <row r="15" spans="1:11" s="6" customFormat="1" ht="24.75" customHeight="1">
      <c r="A15" s="9" t="s">
        <v>31</v>
      </c>
      <c r="B15" s="9" t="s">
        <v>32</v>
      </c>
      <c r="C15" s="12">
        <v>2013102</v>
      </c>
      <c r="D15" s="9" t="s">
        <v>33</v>
      </c>
      <c r="E15" s="13">
        <f>SUM(F15:H15)</f>
        <v>8</v>
      </c>
      <c r="F15" s="13"/>
      <c r="G15" s="14">
        <v>8</v>
      </c>
      <c r="H15" s="14"/>
      <c r="I15" s="14">
        <v>8</v>
      </c>
      <c r="J15" s="8">
        <f t="shared" si="1"/>
        <v>0</v>
      </c>
      <c r="K15" s="13"/>
    </row>
    <row r="16" spans="1:11" s="6" customFormat="1" ht="24.75" customHeight="1">
      <c r="A16" s="70" t="s">
        <v>422</v>
      </c>
      <c r="B16" s="71"/>
      <c r="C16" s="71"/>
      <c r="D16" s="72"/>
      <c r="E16" s="13">
        <f>SUM(E17:E24)</f>
        <v>129.60670000000002</v>
      </c>
      <c r="F16" s="13">
        <f>SUM(F17:F24)</f>
        <v>0</v>
      </c>
      <c r="G16" s="13">
        <f>SUM(G17:G24)</f>
        <v>4.6898</v>
      </c>
      <c r="H16" s="13">
        <f>SUM(H17:H24)</f>
        <v>124.91690000000001</v>
      </c>
      <c r="I16" s="13">
        <f>SUM(I17:I24)</f>
        <v>129.60670000000002</v>
      </c>
      <c r="J16" s="8">
        <f t="shared" si="1"/>
        <v>0</v>
      </c>
      <c r="K16" s="13"/>
    </row>
    <row r="17" spans="1:11" s="6" customFormat="1" ht="24.75" customHeight="1">
      <c r="A17" s="9" t="s">
        <v>14</v>
      </c>
      <c r="B17" s="9" t="s">
        <v>34</v>
      </c>
      <c r="C17" s="12">
        <v>2013202</v>
      </c>
      <c r="D17" s="9" t="s">
        <v>35</v>
      </c>
      <c r="E17" s="13">
        <f aca="true" t="shared" si="2" ref="E17:E24">SUM(F17:H17)</f>
        <v>4.6898</v>
      </c>
      <c r="F17" s="13"/>
      <c r="G17" s="14">
        <v>4.6898</v>
      </c>
      <c r="H17" s="14"/>
      <c r="I17" s="14">
        <v>4.6898</v>
      </c>
      <c r="J17" s="8">
        <f t="shared" si="1"/>
        <v>0</v>
      </c>
      <c r="K17" s="13"/>
    </row>
    <row r="18" spans="1:11" s="6" customFormat="1" ht="24.75" customHeight="1">
      <c r="A18" s="9" t="s">
        <v>14</v>
      </c>
      <c r="B18" s="9" t="s">
        <v>41</v>
      </c>
      <c r="C18" s="12">
        <v>2013202</v>
      </c>
      <c r="D18" s="9" t="s">
        <v>42</v>
      </c>
      <c r="E18" s="13">
        <f t="shared" si="2"/>
        <v>100</v>
      </c>
      <c r="F18" s="13"/>
      <c r="G18" s="14"/>
      <c r="H18" s="14">
        <v>100</v>
      </c>
      <c r="I18" s="14">
        <v>100</v>
      </c>
      <c r="J18" s="8">
        <f t="shared" si="1"/>
        <v>0</v>
      </c>
      <c r="K18" s="13"/>
    </row>
    <row r="19" spans="1:11" s="6" customFormat="1" ht="24.75" customHeight="1">
      <c r="A19" s="9" t="s">
        <v>14</v>
      </c>
      <c r="B19" s="9" t="s">
        <v>43</v>
      </c>
      <c r="C19" s="12">
        <v>2013202</v>
      </c>
      <c r="D19" s="9" t="s">
        <v>44</v>
      </c>
      <c r="E19" s="13">
        <f t="shared" si="2"/>
        <v>6</v>
      </c>
      <c r="F19" s="13"/>
      <c r="G19" s="14"/>
      <c r="H19" s="14">
        <v>6</v>
      </c>
      <c r="I19" s="14">
        <v>6</v>
      </c>
      <c r="J19" s="8">
        <f t="shared" si="1"/>
        <v>0</v>
      </c>
      <c r="K19" s="13"/>
    </row>
    <row r="20" spans="1:11" s="6" customFormat="1" ht="24.75" customHeight="1">
      <c r="A20" s="8" t="s">
        <v>14</v>
      </c>
      <c r="B20" s="9" t="s">
        <v>423</v>
      </c>
      <c r="C20" s="8">
        <v>2013202</v>
      </c>
      <c r="D20" s="8" t="s">
        <v>44</v>
      </c>
      <c r="E20" s="13">
        <f t="shared" si="2"/>
        <v>1.5</v>
      </c>
      <c r="F20" s="13"/>
      <c r="G20" s="13"/>
      <c r="H20" s="13">
        <v>1.5</v>
      </c>
      <c r="I20" s="13">
        <v>1.5</v>
      </c>
      <c r="J20" s="8">
        <f t="shared" si="1"/>
        <v>0</v>
      </c>
      <c r="K20" s="13"/>
    </row>
    <row r="21" spans="1:11" ht="24.75" customHeight="1">
      <c r="A21" s="12" t="s">
        <v>17</v>
      </c>
      <c r="B21" s="12" t="s">
        <v>18</v>
      </c>
      <c r="C21" s="12">
        <v>2013299</v>
      </c>
      <c r="D21" s="12" t="s">
        <v>19</v>
      </c>
      <c r="E21" s="13">
        <f t="shared" si="2"/>
        <v>2.3274</v>
      </c>
      <c r="F21" s="13"/>
      <c r="G21" s="14"/>
      <c r="H21" s="15">
        <v>2.3274</v>
      </c>
      <c r="I21" s="14">
        <f>2.3274</f>
        <v>2.3274</v>
      </c>
      <c r="J21" s="8">
        <f t="shared" si="1"/>
        <v>0</v>
      </c>
      <c r="K21" s="13"/>
    </row>
    <row r="22" spans="1:11" s="6" customFormat="1" ht="24.75" customHeight="1">
      <c r="A22" s="12" t="s">
        <v>14</v>
      </c>
      <c r="B22" s="12" t="s">
        <v>15</v>
      </c>
      <c r="C22" s="12">
        <v>2013299</v>
      </c>
      <c r="D22" s="12" t="s">
        <v>16</v>
      </c>
      <c r="E22" s="13">
        <f t="shared" si="2"/>
        <v>6.59</v>
      </c>
      <c r="F22" s="13"/>
      <c r="G22" s="14"/>
      <c r="H22" s="15">
        <v>6.59</v>
      </c>
      <c r="I22" s="14">
        <v>6.59</v>
      </c>
      <c r="J22" s="8">
        <f t="shared" si="1"/>
        <v>0</v>
      </c>
      <c r="K22" s="13"/>
    </row>
    <row r="23" spans="1:11" ht="24.75" customHeight="1">
      <c r="A23" s="8" t="s">
        <v>14</v>
      </c>
      <c r="B23" s="9" t="s">
        <v>424</v>
      </c>
      <c r="C23" s="8">
        <v>2013299</v>
      </c>
      <c r="D23" s="8" t="s">
        <v>49</v>
      </c>
      <c r="E23" s="13">
        <f t="shared" si="2"/>
        <v>3.552</v>
      </c>
      <c r="F23" s="13"/>
      <c r="G23" s="13"/>
      <c r="H23" s="13">
        <v>3.552</v>
      </c>
      <c r="I23" s="13">
        <f>0.864+2.688</f>
        <v>3.552</v>
      </c>
      <c r="J23" s="8">
        <f t="shared" si="1"/>
        <v>0</v>
      </c>
      <c r="K23" s="13"/>
    </row>
    <row r="24" spans="1:11" ht="24.75" customHeight="1">
      <c r="A24" s="8" t="s">
        <v>14</v>
      </c>
      <c r="B24" s="9" t="s">
        <v>425</v>
      </c>
      <c r="C24" s="8">
        <v>2013299</v>
      </c>
      <c r="D24" s="8" t="s">
        <v>52</v>
      </c>
      <c r="E24" s="13">
        <f t="shared" si="2"/>
        <v>4.9475</v>
      </c>
      <c r="F24" s="13"/>
      <c r="G24" s="13"/>
      <c r="H24" s="13">
        <v>4.9475</v>
      </c>
      <c r="I24" s="13">
        <v>4.9475</v>
      </c>
      <c r="J24" s="8">
        <f t="shared" si="1"/>
        <v>0</v>
      </c>
      <c r="K24" s="13"/>
    </row>
    <row r="25" spans="1:11" ht="24.75" customHeight="1">
      <c r="A25" s="64" t="s">
        <v>426</v>
      </c>
      <c r="B25" s="65"/>
      <c r="C25" s="65"/>
      <c r="D25" s="66"/>
      <c r="E25" s="13">
        <f>SUM(E26,E30)</f>
        <v>119.33</v>
      </c>
      <c r="F25" s="13">
        <f>SUM(F26,F30)</f>
        <v>0</v>
      </c>
      <c r="G25" s="13">
        <f>SUM(G26,G30)</f>
        <v>0</v>
      </c>
      <c r="H25" s="13">
        <f>SUM(H26,H30)</f>
        <v>119.33</v>
      </c>
      <c r="I25" s="13">
        <f>SUM(I26,I30)</f>
        <v>119.33</v>
      </c>
      <c r="J25" s="8">
        <f t="shared" si="1"/>
        <v>0</v>
      </c>
      <c r="K25" s="13"/>
    </row>
    <row r="26" spans="1:11" ht="24.75" customHeight="1">
      <c r="A26" s="67" t="s">
        <v>427</v>
      </c>
      <c r="B26" s="68"/>
      <c r="C26" s="68"/>
      <c r="D26" s="69"/>
      <c r="E26" s="13">
        <f>SUM(E27:E29)</f>
        <v>83.83</v>
      </c>
      <c r="F26" s="13">
        <f>SUM(F27:F29)</f>
        <v>0</v>
      </c>
      <c r="G26" s="13">
        <f>SUM(G27:G29)</f>
        <v>0</v>
      </c>
      <c r="H26" s="13">
        <f>SUM(H27:H29)</f>
        <v>83.83</v>
      </c>
      <c r="I26" s="13">
        <f>SUM(I27:I29)</f>
        <v>83.83</v>
      </c>
      <c r="J26" s="8">
        <f t="shared" si="1"/>
        <v>0</v>
      </c>
      <c r="K26" s="13"/>
    </row>
    <row r="27" spans="1:11" ht="24.75" customHeight="1">
      <c r="A27" s="8" t="s">
        <v>50</v>
      </c>
      <c r="B27" s="9" t="s">
        <v>428</v>
      </c>
      <c r="C27" s="8">
        <v>2040211</v>
      </c>
      <c r="D27" s="8" t="s">
        <v>51</v>
      </c>
      <c r="E27" s="13">
        <f>SUM(F27:H27)</f>
        <v>2.43</v>
      </c>
      <c r="F27" s="13"/>
      <c r="G27" s="13"/>
      <c r="H27" s="13">
        <v>2.43</v>
      </c>
      <c r="I27" s="13">
        <v>2.43</v>
      </c>
      <c r="J27" s="8">
        <f t="shared" si="1"/>
        <v>0</v>
      </c>
      <c r="K27" s="13"/>
    </row>
    <row r="28" spans="1:11" s="3" customFormat="1" ht="24.75" customHeight="1">
      <c r="A28" s="12" t="s">
        <v>23</v>
      </c>
      <c r="B28" s="12" t="s">
        <v>24</v>
      </c>
      <c r="C28" s="12">
        <v>2040212</v>
      </c>
      <c r="D28" s="12" t="s">
        <v>25</v>
      </c>
      <c r="E28" s="13">
        <f>SUM(F28:H28)</f>
        <v>51.4</v>
      </c>
      <c r="F28" s="13"/>
      <c r="G28" s="14"/>
      <c r="H28" s="15">
        <v>51.4</v>
      </c>
      <c r="I28" s="15">
        <v>51.4</v>
      </c>
      <c r="J28" s="8">
        <f t="shared" si="1"/>
        <v>0</v>
      </c>
      <c r="K28" s="13"/>
    </row>
    <row r="29" spans="1:11" s="3" customFormat="1" ht="24.75" customHeight="1">
      <c r="A29" s="8" t="s">
        <v>23</v>
      </c>
      <c r="B29" s="9" t="s">
        <v>429</v>
      </c>
      <c r="C29" s="8">
        <v>2040212</v>
      </c>
      <c r="D29" s="8" t="s">
        <v>48</v>
      </c>
      <c r="E29" s="13">
        <f>SUM(F29:H29)</f>
        <v>30</v>
      </c>
      <c r="F29" s="13"/>
      <c r="G29" s="13"/>
      <c r="H29" s="13">
        <v>30</v>
      </c>
      <c r="I29" s="13">
        <v>30</v>
      </c>
      <c r="J29" s="8">
        <f t="shared" si="1"/>
        <v>0</v>
      </c>
      <c r="K29" s="13"/>
    </row>
    <row r="30" spans="1:11" s="3" customFormat="1" ht="24.75" customHeight="1">
      <c r="A30" s="67" t="s">
        <v>26</v>
      </c>
      <c r="B30" s="68"/>
      <c r="C30" s="68"/>
      <c r="D30" s="69"/>
      <c r="E30" s="13">
        <f>SUM(E31:E32)</f>
        <v>35.5</v>
      </c>
      <c r="F30" s="13">
        <f>SUM(F31:F32)</f>
        <v>0</v>
      </c>
      <c r="G30" s="13">
        <f>SUM(G31:G32)</f>
        <v>0</v>
      </c>
      <c r="H30" s="13">
        <f>SUM(H31:H32)</f>
        <v>35.5</v>
      </c>
      <c r="I30" s="13">
        <f>SUM(I31:I32)</f>
        <v>35.5</v>
      </c>
      <c r="J30" s="8">
        <f t="shared" si="1"/>
        <v>0</v>
      </c>
      <c r="K30" s="13"/>
    </row>
    <row r="31" spans="1:11" s="3" customFormat="1" ht="24.75" customHeight="1">
      <c r="A31" s="12" t="s">
        <v>26</v>
      </c>
      <c r="B31" s="12" t="s">
        <v>27</v>
      </c>
      <c r="C31" s="12">
        <v>2040502</v>
      </c>
      <c r="D31" s="12" t="s">
        <v>28</v>
      </c>
      <c r="E31" s="13">
        <f>SUM(F31:H31)</f>
        <v>22</v>
      </c>
      <c r="F31" s="13"/>
      <c r="G31" s="14"/>
      <c r="H31" s="14">
        <v>22</v>
      </c>
      <c r="I31" s="14">
        <v>22</v>
      </c>
      <c r="J31" s="8">
        <f t="shared" si="1"/>
        <v>0</v>
      </c>
      <c r="K31" s="13"/>
    </row>
    <row r="32" spans="1:11" s="3" customFormat="1" ht="24.75" customHeight="1">
      <c r="A32" s="9" t="s">
        <v>26</v>
      </c>
      <c r="B32" s="9" t="s">
        <v>36</v>
      </c>
      <c r="C32" s="12">
        <v>2040502</v>
      </c>
      <c r="D32" s="9" t="s">
        <v>37</v>
      </c>
      <c r="E32" s="13">
        <f>SUM(F32:H32)</f>
        <v>13.5</v>
      </c>
      <c r="F32" s="13"/>
      <c r="G32" s="14"/>
      <c r="H32" s="14">
        <v>13.5</v>
      </c>
      <c r="I32" s="14">
        <v>13.5</v>
      </c>
      <c r="J32" s="8">
        <f t="shared" si="1"/>
        <v>0</v>
      </c>
      <c r="K32" s="13"/>
    </row>
    <row r="33" spans="1:11" s="3" customFormat="1" ht="24.75" customHeight="1">
      <c r="A33" s="77" t="s">
        <v>430</v>
      </c>
      <c r="B33" s="78"/>
      <c r="C33" s="78"/>
      <c r="D33" s="79"/>
      <c r="E33" s="13">
        <f>E34+E36+E52+E57+E59+E61</f>
        <v>2546.1786</v>
      </c>
      <c r="F33" s="13">
        <f>F34+F36+F52+F57+F59+F61</f>
        <v>38.1092</v>
      </c>
      <c r="G33" s="13">
        <f>G34+G36+G52+G57+G59+G61</f>
        <v>20.8594</v>
      </c>
      <c r="H33" s="13">
        <f>H34+H36+H52+H57+H59+H61</f>
        <v>2487.21</v>
      </c>
      <c r="I33" s="13">
        <f>I34+I36+I52+I57+I59+I61</f>
        <v>2457.3308</v>
      </c>
      <c r="J33" s="8">
        <f t="shared" si="1"/>
        <v>88.8478</v>
      </c>
      <c r="K33" s="13"/>
    </row>
    <row r="34" spans="1:11" s="3" customFormat="1" ht="24.75" customHeight="1">
      <c r="A34" s="67" t="s">
        <v>431</v>
      </c>
      <c r="B34" s="68"/>
      <c r="C34" s="68"/>
      <c r="D34" s="69"/>
      <c r="E34" s="13">
        <f>SUM(E35)</f>
        <v>9</v>
      </c>
      <c r="F34" s="13">
        <f>SUM(F35)</f>
        <v>0</v>
      </c>
      <c r="G34" s="13">
        <f>SUM(G35)</f>
        <v>0</v>
      </c>
      <c r="H34" s="13">
        <f>SUM(H35)</f>
        <v>9</v>
      </c>
      <c r="I34" s="13">
        <f>SUM(I35)</f>
        <v>9</v>
      </c>
      <c r="J34" s="8">
        <f t="shared" si="1"/>
        <v>0</v>
      </c>
      <c r="K34" s="13"/>
    </row>
    <row r="35" spans="1:11" s="3" customFormat="1" ht="24.75" customHeight="1">
      <c r="A35" s="15" t="s">
        <v>250</v>
      </c>
      <c r="B35" s="16" t="s">
        <v>432</v>
      </c>
      <c r="C35" s="8">
        <v>2050199</v>
      </c>
      <c r="D35" s="15" t="s">
        <v>264</v>
      </c>
      <c r="E35" s="13">
        <f>SUM(F35:H35)</f>
        <v>9</v>
      </c>
      <c r="F35" s="13"/>
      <c r="G35" s="14"/>
      <c r="H35" s="15">
        <v>9</v>
      </c>
      <c r="I35" s="15">
        <v>9</v>
      </c>
      <c r="J35" s="8">
        <f t="shared" si="1"/>
        <v>0</v>
      </c>
      <c r="K35" s="13"/>
    </row>
    <row r="36" spans="1:11" s="3" customFormat="1" ht="24.75" customHeight="1">
      <c r="A36" s="80" t="s">
        <v>433</v>
      </c>
      <c r="B36" s="81"/>
      <c r="C36" s="81"/>
      <c r="D36" s="82"/>
      <c r="E36" s="13">
        <f>SUM(E37:E51)</f>
        <v>2115.61</v>
      </c>
      <c r="F36" s="13">
        <f>SUM(F37:F51)</f>
        <v>0</v>
      </c>
      <c r="G36" s="13">
        <f>SUM(G37:G51)</f>
        <v>0</v>
      </c>
      <c r="H36" s="13">
        <f>SUM(H37:H51)</f>
        <v>2115.61</v>
      </c>
      <c r="I36" s="13">
        <f>SUM(I37:I51)</f>
        <v>2040.38</v>
      </c>
      <c r="J36" s="8">
        <f t="shared" si="1"/>
        <v>75.23000000000002</v>
      </c>
      <c r="K36" s="13"/>
    </row>
    <row r="37" spans="1:11" ht="24.75" customHeight="1">
      <c r="A37" s="15" t="s">
        <v>250</v>
      </c>
      <c r="B37" s="15" t="s">
        <v>255</v>
      </c>
      <c r="C37" s="8">
        <v>2050201</v>
      </c>
      <c r="D37" s="15" t="s">
        <v>256</v>
      </c>
      <c r="E37" s="13">
        <f aca="true" t="shared" si="3" ref="E37:E51">SUM(F37:H37)</f>
        <v>180</v>
      </c>
      <c r="F37" s="13"/>
      <c r="G37" s="14"/>
      <c r="H37" s="15">
        <v>180</v>
      </c>
      <c r="I37" s="15">
        <v>180</v>
      </c>
      <c r="J37" s="8">
        <f t="shared" si="1"/>
        <v>0</v>
      </c>
      <c r="K37" s="13"/>
    </row>
    <row r="38" spans="1:11" ht="24.75" customHeight="1">
      <c r="A38" s="15" t="s">
        <v>250</v>
      </c>
      <c r="B38" s="15" t="s">
        <v>259</v>
      </c>
      <c r="C38" s="8">
        <v>2050201</v>
      </c>
      <c r="D38" s="15" t="s">
        <v>260</v>
      </c>
      <c r="E38" s="13">
        <f t="shared" si="3"/>
        <v>49</v>
      </c>
      <c r="F38" s="13"/>
      <c r="G38" s="14"/>
      <c r="H38" s="15">
        <v>49</v>
      </c>
      <c r="I38" s="15">
        <v>49</v>
      </c>
      <c r="J38" s="8">
        <f t="shared" si="1"/>
        <v>0</v>
      </c>
      <c r="K38" s="13"/>
    </row>
    <row r="39" spans="1:11" ht="24.75" customHeight="1">
      <c r="A39" s="15" t="s">
        <v>250</v>
      </c>
      <c r="B39" s="15" t="s">
        <v>277</v>
      </c>
      <c r="C39" s="8">
        <v>2050201</v>
      </c>
      <c r="D39" s="15" t="s">
        <v>278</v>
      </c>
      <c r="E39" s="13">
        <f t="shared" si="3"/>
        <v>4.32</v>
      </c>
      <c r="F39" s="13"/>
      <c r="G39" s="14"/>
      <c r="H39" s="15">
        <v>4.32</v>
      </c>
      <c r="I39" s="15">
        <v>4.32</v>
      </c>
      <c r="J39" s="8">
        <f t="shared" si="1"/>
        <v>0</v>
      </c>
      <c r="K39" s="11"/>
    </row>
    <row r="40" spans="1:11" s="6" customFormat="1" ht="24.75" customHeight="1">
      <c r="A40" s="15" t="s">
        <v>239</v>
      </c>
      <c r="B40" s="15" t="s">
        <v>281</v>
      </c>
      <c r="C40" s="10">
        <v>2050201</v>
      </c>
      <c r="D40" s="15" t="s">
        <v>282</v>
      </c>
      <c r="E40" s="13">
        <f t="shared" si="3"/>
        <v>30</v>
      </c>
      <c r="F40" s="13"/>
      <c r="G40" s="14"/>
      <c r="H40" s="15">
        <v>30</v>
      </c>
      <c r="I40" s="15">
        <v>30</v>
      </c>
      <c r="J40" s="8">
        <f t="shared" si="1"/>
        <v>0</v>
      </c>
      <c r="K40" s="13"/>
    </row>
    <row r="41" spans="1:11" s="6" customFormat="1" ht="24.75" customHeight="1">
      <c r="A41" s="15" t="s">
        <v>250</v>
      </c>
      <c r="B41" s="15" t="s">
        <v>285</v>
      </c>
      <c r="C41" s="8">
        <v>2050201</v>
      </c>
      <c r="D41" s="15" t="s">
        <v>286</v>
      </c>
      <c r="E41" s="13">
        <f t="shared" si="3"/>
        <v>16.05</v>
      </c>
      <c r="F41" s="13"/>
      <c r="G41" s="14"/>
      <c r="H41" s="15">
        <v>16.05</v>
      </c>
      <c r="I41" s="15">
        <v>16.05</v>
      </c>
      <c r="J41" s="8">
        <f t="shared" si="1"/>
        <v>0</v>
      </c>
      <c r="K41" s="13"/>
    </row>
    <row r="42" spans="1:11" s="6" customFormat="1" ht="24.75" customHeight="1">
      <c r="A42" s="10" t="s">
        <v>304</v>
      </c>
      <c r="B42" s="15" t="s">
        <v>434</v>
      </c>
      <c r="C42" s="10">
        <v>2050201</v>
      </c>
      <c r="D42" s="10" t="s">
        <v>306</v>
      </c>
      <c r="E42" s="13">
        <f t="shared" si="3"/>
        <v>121</v>
      </c>
      <c r="F42" s="11"/>
      <c r="G42" s="11"/>
      <c r="H42" s="11">
        <v>121</v>
      </c>
      <c r="I42" s="11">
        <v>121</v>
      </c>
      <c r="J42" s="8">
        <f t="shared" si="1"/>
        <v>0</v>
      </c>
      <c r="K42" s="13"/>
    </row>
    <row r="43" spans="1:11" s="6" customFormat="1" ht="24.75" customHeight="1">
      <c r="A43" s="10" t="s">
        <v>304</v>
      </c>
      <c r="B43" s="15" t="s">
        <v>435</v>
      </c>
      <c r="C43" s="10">
        <v>2050201</v>
      </c>
      <c r="D43" s="10" t="s">
        <v>306</v>
      </c>
      <c r="E43" s="13">
        <f t="shared" si="3"/>
        <v>41.39</v>
      </c>
      <c r="F43" s="11"/>
      <c r="G43" s="11"/>
      <c r="H43" s="11">
        <v>41.39</v>
      </c>
      <c r="I43" s="11"/>
      <c r="J43" s="8">
        <f t="shared" si="1"/>
        <v>41.39</v>
      </c>
      <c r="K43" s="13"/>
    </row>
    <row r="44" spans="1:11" s="6" customFormat="1" ht="24.75" customHeight="1">
      <c r="A44" s="15" t="s">
        <v>250</v>
      </c>
      <c r="B44" s="15" t="s">
        <v>253</v>
      </c>
      <c r="C44" s="8">
        <v>2050204</v>
      </c>
      <c r="D44" s="15" t="s">
        <v>254</v>
      </c>
      <c r="E44" s="13">
        <f t="shared" si="3"/>
        <v>80</v>
      </c>
      <c r="F44" s="13"/>
      <c r="G44" s="14"/>
      <c r="H44" s="15">
        <v>80</v>
      </c>
      <c r="I44" s="14">
        <v>80</v>
      </c>
      <c r="J44" s="8">
        <f t="shared" si="1"/>
        <v>0</v>
      </c>
      <c r="K44" s="13"/>
    </row>
    <row r="45" spans="1:11" s="6" customFormat="1" ht="24.75" customHeight="1">
      <c r="A45" s="15" t="s">
        <v>250</v>
      </c>
      <c r="B45" s="15" t="s">
        <v>257</v>
      </c>
      <c r="C45" s="10">
        <v>2050204</v>
      </c>
      <c r="D45" s="15" t="s">
        <v>258</v>
      </c>
      <c r="E45" s="13">
        <f t="shared" si="3"/>
        <v>5.83</v>
      </c>
      <c r="F45" s="13"/>
      <c r="G45" s="14"/>
      <c r="H45" s="15">
        <v>5.83</v>
      </c>
      <c r="I45" s="15">
        <v>5.83</v>
      </c>
      <c r="J45" s="8">
        <f t="shared" si="1"/>
        <v>0</v>
      </c>
      <c r="K45" s="13"/>
    </row>
    <row r="46" spans="1:11" s="6" customFormat="1" ht="24.75" customHeight="1">
      <c r="A46" s="15" t="s">
        <v>250</v>
      </c>
      <c r="B46" s="16" t="s">
        <v>261</v>
      </c>
      <c r="C46" s="8">
        <v>2050204</v>
      </c>
      <c r="D46" s="15" t="s">
        <v>262</v>
      </c>
      <c r="E46" s="13">
        <f t="shared" si="3"/>
        <v>5.08</v>
      </c>
      <c r="F46" s="13"/>
      <c r="G46" s="14"/>
      <c r="H46" s="15">
        <v>5.08</v>
      </c>
      <c r="I46" s="15">
        <v>5.08</v>
      </c>
      <c r="J46" s="8">
        <f t="shared" si="1"/>
        <v>0</v>
      </c>
      <c r="K46" s="13"/>
    </row>
    <row r="47" spans="1:11" s="6" customFormat="1" ht="24.75" customHeight="1">
      <c r="A47" s="15" t="s">
        <v>250</v>
      </c>
      <c r="B47" s="16" t="s">
        <v>436</v>
      </c>
      <c r="C47" s="8">
        <v>2050204</v>
      </c>
      <c r="D47" s="15" t="s">
        <v>263</v>
      </c>
      <c r="E47" s="13">
        <f t="shared" si="3"/>
        <v>50.88</v>
      </c>
      <c r="F47" s="13"/>
      <c r="G47" s="14"/>
      <c r="H47" s="15">
        <v>50.88</v>
      </c>
      <c r="I47" s="15">
        <v>50.88</v>
      </c>
      <c r="J47" s="8">
        <f t="shared" si="1"/>
        <v>0</v>
      </c>
      <c r="K47" s="13"/>
    </row>
    <row r="48" spans="1:11" s="6" customFormat="1" ht="24.75" customHeight="1">
      <c r="A48" s="15" t="s">
        <v>250</v>
      </c>
      <c r="B48" s="15" t="s">
        <v>283</v>
      </c>
      <c r="C48" s="10">
        <v>2050299</v>
      </c>
      <c r="D48" s="15" t="s">
        <v>284</v>
      </c>
      <c r="E48" s="13">
        <f t="shared" si="3"/>
        <v>0.22</v>
      </c>
      <c r="F48" s="13"/>
      <c r="G48" s="14"/>
      <c r="H48" s="15">
        <v>0.22</v>
      </c>
      <c r="I48" s="15">
        <v>0.22</v>
      </c>
      <c r="J48" s="8">
        <f t="shared" si="1"/>
        <v>0</v>
      </c>
      <c r="K48" s="13"/>
    </row>
    <row r="49" spans="1:11" s="6" customFormat="1" ht="24.75" customHeight="1">
      <c r="A49" s="10" t="s">
        <v>304</v>
      </c>
      <c r="B49" s="15" t="s">
        <v>437</v>
      </c>
      <c r="C49" s="10">
        <v>2050299</v>
      </c>
      <c r="D49" s="10" t="s">
        <v>305</v>
      </c>
      <c r="E49" s="13">
        <f t="shared" si="3"/>
        <v>150.71</v>
      </c>
      <c r="F49" s="11"/>
      <c r="G49" s="11"/>
      <c r="H49" s="11">
        <v>150.71</v>
      </c>
      <c r="I49" s="11">
        <v>134</v>
      </c>
      <c r="J49" s="8">
        <f t="shared" si="1"/>
        <v>16.710000000000008</v>
      </c>
      <c r="K49" s="13"/>
    </row>
    <row r="50" spans="1:11" s="6" customFormat="1" ht="24.75" customHeight="1">
      <c r="A50" s="10" t="s">
        <v>304</v>
      </c>
      <c r="B50" s="15" t="s">
        <v>438</v>
      </c>
      <c r="C50" s="10">
        <v>2050299</v>
      </c>
      <c r="D50" s="10" t="s">
        <v>305</v>
      </c>
      <c r="E50" s="13">
        <f t="shared" si="3"/>
        <v>17.13</v>
      </c>
      <c r="F50" s="11"/>
      <c r="G50" s="11"/>
      <c r="H50" s="11">
        <v>17.13</v>
      </c>
      <c r="I50" s="11"/>
      <c r="J50" s="8">
        <f t="shared" si="1"/>
        <v>17.13</v>
      </c>
      <c r="K50" s="13"/>
    </row>
    <row r="51" spans="1:11" s="6" customFormat="1" ht="24.75" customHeight="1">
      <c r="A51" s="17" t="s">
        <v>239</v>
      </c>
      <c r="B51" s="10" t="s">
        <v>439</v>
      </c>
      <c r="C51" s="10">
        <v>2050299</v>
      </c>
      <c r="D51" s="10" t="s">
        <v>330</v>
      </c>
      <c r="E51" s="13">
        <f t="shared" si="3"/>
        <v>1364</v>
      </c>
      <c r="F51" s="13"/>
      <c r="G51" s="15"/>
      <c r="H51" s="11">
        <v>1364</v>
      </c>
      <c r="I51" s="15">
        <v>1364</v>
      </c>
      <c r="J51" s="8">
        <f t="shared" si="1"/>
        <v>0</v>
      </c>
      <c r="K51" s="13"/>
    </row>
    <row r="52" spans="1:11" s="6" customFormat="1" ht="24.75" customHeight="1">
      <c r="A52" s="83" t="s">
        <v>440</v>
      </c>
      <c r="B52" s="84"/>
      <c r="C52" s="84"/>
      <c r="D52" s="85"/>
      <c r="E52" s="13">
        <f>SUM(E53:E56)</f>
        <v>179.95</v>
      </c>
      <c r="F52" s="13">
        <f>SUM(F53:F56)</f>
        <v>0</v>
      </c>
      <c r="G52" s="13">
        <f>SUM(G53:G56)</f>
        <v>0</v>
      </c>
      <c r="H52" s="13">
        <f>SUM(H53:H56)</f>
        <v>179.95</v>
      </c>
      <c r="I52" s="13">
        <f>SUM(I53:I56)</f>
        <v>179.95</v>
      </c>
      <c r="J52" s="8">
        <f t="shared" si="1"/>
        <v>0</v>
      </c>
      <c r="K52" s="13"/>
    </row>
    <row r="53" spans="1:11" s="6" customFormat="1" ht="24.75" customHeight="1">
      <c r="A53" s="15" t="s">
        <v>265</v>
      </c>
      <c r="B53" s="15" t="s">
        <v>266</v>
      </c>
      <c r="C53" s="8">
        <v>2050399</v>
      </c>
      <c r="D53" s="15" t="s">
        <v>267</v>
      </c>
      <c r="E53" s="13">
        <f>SUM(F53:H53)</f>
        <v>124.56</v>
      </c>
      <c r="F53" s="13"/>
      <c r="G53" s="14"/>
      <c r="H53" s="15">
        <v>124.56</v>
      </c>
      <c r="I53" s="15">
        <v>124.56</v>
      </c>
      <c r="J53" s="8">
        <f t="shared" si="1"/>
        <v>0</v>
      </c>
      <c r="K53" s="13"/>
    </row>
    <row r="54" spans="1:11" s="6" customFormat="1" ht="24.75" customHeight="1">
      <c r="A54" s="15" t="s">
        <v>265</v>
      </c>
      <c r="B54" s="15" t="s">
        <v>268</v>
      </c>
      <c r="C54" s="8">
        <v>2050399</v>
      </c>
      <c r="D54" s="15" t="s">
        <v>269</v>
      </c>
      <c r="E54" s="13">
        <f>SUM(F54:H54)</f>
        <v>12.58</v>
      </c>
      <c r="F54" s="13"/>
      <c r="G54" s="14"/>
      <c r="H54" s="15">
        <v>12.58</v>
      </c>
      <c r="I54" s="15">
        <v>12.58</v>
      </c>
      <c r="J54" s="8">
        <f t="shared" si="1"/>
        <v>0</v>
      </c>
      <c r="K54" s="13"/>
    </row>
    <row r="55" spans="1:11" s="6" customFormat="1" ht="24.75" customHeight="1">
      <c r="A55" s="15" t="s">
        <v>265</v>
      </c>
      <c r="B55" s="15" t="s">
        <v>441</v>
      </c>
      <c r="C55" s="8">
        <v>2050399</v>
      </c>
      <c r="D55" s="15" t="s">
        <v>270</v>
      </c>
      <c r="E55" s="13">
        <f>SUM(F55:H55)</f>
        <v>3.14</v>
      </c>
      <c r="F55" s="13"/>
      <c r="G55" s="14"/>
      <c r="H55" s="15">
        <v>3.14</v>
      </c>
      <c r="I55" s="15">
        <v>3.14</v>
      </c>
      <c r="J55" s="8">
        <f t="shared" si="1"/>
        <v>0</v>
      </c>
      <c r="K55" s="13"/>
    </row>
    <row r="56" spans="1:11" s="6" customFormat="1" ht="24.75" customHeight="1">
      <c r="A56" s="15" t="s">
        <v>265</v>
      </c>
      <c r="B56" s="15" t="s">
        <v>442</v>
      </c>
      <c r="C56" s="8">
        <v>2050399</v>
      </c>
      <c r="D56" s="15" t="s">
        <v>271</v>
      </c>
      <c r="E56" s="13">
        <f>SUM(F56:H56)</f>
        <v>39.67</v>
      </c>
      <c r="F56" s="13"/>
      <c r="G56" s="14"/>
      <c r="H56" s="15">
        <v>39.67</v>
      </c>
      <c r="I56" s="15">
        <v>39.67</v>
      </c>
      <c r="J56" s="8">
        <f t="shared" si="1"/>
        <v>0</v>
      </c>
      <c r="K56" s="13"/>
    </row>
    <row r="57" spans="1:11" s="6" customFormat="1" ht="24.75" customHeight="1">
      <c r="A57" s="80" t="s">
        <v>443</v>
      </c>
      <c r="B57" s="81"/>
      <c r="C57" s="81"/>
      <c r="D57" s="82"/>
      <c r="E57" s="13">
        <f>SUM(E58)</f>
        <v>5.5</v>
      </c>
      <c r="F57" s="13">
        <f>SUM(F58)</f>
        <v>0</v>
      </c>
      <c r="G57" s="13">
        <f>SUM(G58)</f>
        <v>0</v>
      </c>
      <c r="H57" s="13">
        <f>SUM(H58)</f>
        <v>5.5</v>
      </c>
      <c r="I57" s="13">
        <f>SUM(I58)</f>
        <v>5.5</v>
      </c>
      <c r="J57" s="8">
        <f t="shared" si="1"/>
        <v>0</v>
      </c>
      <c r="K57" s="13"/>
    </row>
    <row r="58" spans="1:11" s="6" customFormat="1" ht="24.75" customHeight="1">
      <c r="A58" s="12" t="s">
        <v>20</v>
      </c>
      <c r="B58" s="12" t="s">
        <v>21</v>
      </c>
      <c r="C58" s="12">
        <v>2050499</v>
      </c>
      <c r="D58" s="12" t="s">
        <v>22</v>
      </c>
      <c r="E58" s="13">
        <f>SUM(F58:H58)</f>
        <v>5.5</v>
      </c>
      <c r="F58" s="13"/>
      <c r="G58" s="14"/>
      <c r="H58" s="14">
        <v>5.5</v>
      </c>
      <c r="I58" s="14">
        <v>5.5</v>
      </c>
      <c r="J58" s="8">
        <f t="shared" si="1"/>
        <v>0</v>
      </c>
      <c r="K58" s="13"/>
    </row>
    <row r="59" spans="1:11" s="6" customFormat="1" ht="24.75" customHeight="1">
      <c r="A59" s="86" t="s">
        <v>444</v>
      </c>
      <c r="B59" s="87"/>
      <c r="C59" s="87"/>
      <c r="D59" s="88"/>
      <c r="E59" s="13">
        <f>SUM(E60)</f>
        <v>0.15</v>
      </c>
      <c r="F59" s="13">
        <f>SUM(F60)</f>
        <v>0</v>
      </c>
      <c r="G59" s="13">
        <f>SUM(G60)</f>
        <v>0</v>
      </c>
      <c r="H59" s="13">
        <f>SUM(H60)</f>
        <v>0.15</v>
      </c>
      <c r="I59" s="13">
        <f>SUM(I60)</f>
        <v>0.15</v>
      </c>
      <c r="J59" s="8">
        <f t="shared" si="1"/>
        <v>0</v>
      </c>
      <c r="K59" s="13"/>
    </row>
    <row r="60" spans="1:11" s="6" customFormat="1" ht="24.75" customHeight="1">
      <c r="A60" s="16" t="s">
        <v>239</v>
      </c>
      <c r="B60" s="16" t="s">
        <v>287</v>
      </c>
      <c r="C60" s="10">
        <v>2050801</v>
      </c>
      <c r="D60" s="16" t="s">
        <v>288</v>
      </c>
      <c r="E60" s="13">
        <f>SUM(F60:H60)</f>
        <v>0.15</v>
      </c>
      <c r="F60" s="13"/>
      <c r="G60" s="14"/>
      <c r="H60" s="15">
        <v>0.15</v>
      </c>
      <c r="I60" s="15">
        <v>0.15</v>
      </c>
      <c r="J60" s="8">
        <f t="shared" si="1"/>
        <v>0</v>
      </c>
      <c r="K60" s="13"/>
    </row>
    <row r="61" spans="1:11" s="6" customFormat="1" ht="24.75" customHeight="1">
      <c r="A61" s="89" t="s">
        <v>445</v>
      </c>
      <c r="B61" s="90"/>
      <c r="C61" s="90"/>
      <c r="D61" s="91"/>
      <c r="E61" s="13">
        <f>SUM(E62:E64)</f>
        <v>235.9686</v>
      </c>
      <c r="F61" s="13">
        <f>SUM(F62:F64)</f>
        <v>38.1092</v>
      </c>
      <c r="G61" s="13">
        <f>SUM(G62:G64)</f>
        <v>20.8594</v>
      </c>
      <c r="H61" s="13">
        <f>SUM(H62:H64)</f>
        <v>177</v>
      </c>
      <c r="I61" s="13">
        <f>SUM(I62:I64)</f>
        <v>222.35080000000002</v>
      </c>
      <c r="J61" s="8">
        <f t="shared" si="1"/>
        <v>13.617799999999988</v>
      </c>
      <c r="K61" s="13"/>
    </row>
    <row r="62" spans="1:11" s="6" customFormat="1" ht="24.75" customHeight="1">
      <c r="A62" s="15" t="s">
        <v>239</v>
      </c>
      <c r="B62" s="15" t="s">
        <v>240</v>
      </c>
      <c r="C62" s="8">
        <v>2059999</v>
      </c>
      <c r="D62" s="15" t="s">
        <v>241</v>
      </c>
      <c r="E62" s="13">
        <f>SUM(F62:H62)</f>
        <v>38.1092</v>
      </c>
      <c r="F62" s="15">
        <v>38.1092</v>
      </c>
      <c r="G62" s="15"/>
      <c r="H62" s="14"/>
      <c r="I62" s="13">
        <v>38.1092</v>
      </c>
      <c r="J62" s="8">
        <f t="shared" si="1"/>
        <v>0</v>
      </c>
      <c r="K62" s="13"/>
    </row>
    <row r="63" spans="1:11" s="6" customFormat="1" ht="24.75" customHeight="1">
      <c r="A63" s="15" t="s">
        <v>239</v>
      </c>
      <c r="B63" s="15" t="s">
        <v>242</v>
      </c>
      <c r="C63" s="8">
        <v>2059999</v>
      </c>
      <c r="D63" s="15" t="s">
        <v>243</v>
      </c>
      <c r="E63" s="13">
        <f>SUM(F63:H63)</f>
        <v>20.8594</v>
      </c>
      <c r="F63" s="15"/>
      <c r="G63" s="15">
        <v>20.8594</v>
      </c>
      <c r="H63" s="14"/>
      <c r="I63" s="13">
        <v>20.8594</v>
      </c>
      <c r="J63" s="8">
        <f t="shared" si="1"/>
        <v>0</v>
      </c>
      <c r="K63" s="13"/>
    </row>
    <row r="64" spans="1:11" s="6" customFormat="1" ht="24.75" customHeight="1">
      <c r="A64" s="16" t="s">
        <v>250</v>
      </c>
      <c r="B64" s="16" t="s">
        <v>251</v>
      </c>
      <c r="C64" s="8">
        <v>2059999</v>
      </c>
      <c r="D64" s="16" t="s">
        <v>252</v>
      </c>
      <c r="E64" s="13">
        <f>SUM(F64:H64)</f>
        <v>177</v>
      </c>
      <c r="F64" s="13"/>
      <c r="G64" s="14"/>
      <c r="H64" s="14">
        <v>177</v>
      </c>
      <c r="I64" s="16">
        <f>61.4577+3.8548+59.53+38.5397</f>
        <v>163.3822</v>
      </c>
      <c r="J64" s="8">
        <f t="shared" si="1"/>
        <v>13.617799999999988</v>
      </c>
      <c r="K64" s="13"/>
    </row>
    <row r="65" spans="1:11" s="6" customFormat="1" ht="24.75" customHeight="1">
      <c r="A65" s="92" t="s">
        <v>446</v>
      </c>
      <c r="B65" s="93"/>
      <c r="C65" s="93"/>
      <c r="D65" s="94"/>
      <c r="E65" s="13">
        <f aca="true" t="shared" si="4" ref="E65:I66">SUM(E66)</f>
        <v>43</v>
      </c>
      <c r="F65" s="13">
        <f t="shared" si="4"/>
        <v>0</v>
      </c>
      <c r="G65" s="13">
        <f t="shared" si="4"/>
        <v>43</v>
      </c>
      <c r="H65" s="13">
        <f t="shared" si="4"/>
        <v>0</v>
      </c>
      <c r="I65" s="13">
        <f t="shared" si="4"/>
        <v>43</v>
      </c>
      <c r="J65" s="8">
        <f t="shared" si="1"/>
        <v>0</v>
      </c>
      <c r="K65" s="13"/>
    </row>
    <row r="66" spans="1:11" s="6" customFormat="1" ht="24.75" customHeight="1">
      <c r="A66" s="89" t="s">
        <v>447</v>
      </c>
      <c r="B66" s="90"/>
      <c r="C66" s="90"/>
      <c r="D66" s="91"/>
      <c r="E66" s="13">
        <f t="shared" si="4"/>
        <v>43</v>
      </c>
      <c r="F66" s="13">
        <f t="shared" si="4"/>
        <v>0</v>
      </c>
      <c r="G66" s="13">
        <f t="shared" si="4"/>
        <v>43</v>
      </c>
      <c r="H66" s="13">
        <f t="shared" si="4"/>
        <v>0</v>
      </c>
      <c r="I66" s="13">
        <f t="shared" si="4"/>
        <v>43</v>
      </c>
      <c r="J66" s="8">
        <f t="shared" si="1"/>
        <v>0</v>
      </c>
      <c r="K66" s="13"/>
    </row>
    <row r="67" spans="1:11" s="6" customFormat="1" ht="24.75" customHeight="1">
      <c r="A67" s="15" t="s">
        <v>244</v>
      </c>
      <c r="B67" s="15" t="s">
        <v>245</v>
      </c>
      <c r="C67" s="8">
        <v>2060499</v>
      </c>
      <c r="D67" s="12" t="s">
        <v>246</v>
      </c>
      <c r="E67" s="13">
        <f>SUM(F67:H67)</f>
        <v>43</v>
      </c>
      <c r="F67" s="15"/>
      <c r="G67" s="15">
        <v>43</v>
      </c>
      <c r="H67" s="14"/>
      <c r="I67" s="13">
        <v>43</v>
      </c>
      <c r="J67" s="8">
        <f t="shared" si="1"/>
        <v>0</v>
      </c>
      <c r="K67" s="13"/>
    </row>
    <row r="68" spans="1:11" s="6" customFormat="1" ht="24.75" customHeight="1">
      <c r="A68" s="95" t="s">
        <v>448</v>
      </c>
      <c r="B68" s="96"/>
      <c r="C68" s="96"/>
      <c r="D68" s="97"/>
      <c r="E68" s="13">
        <f>E69+E72+E76+E83</f>
        <v>455.90999999999997</v>
      </c>
      <c r="F68" s="13">
        <f>F69+F72+F76+F83</f>
        <v>0</v>
      </c>
      <c r="G68" s="13">
        <f>G69+G72+G76+G83</f>
        <v>0.6</v>
      </c>
      <c r="H68" s="13">
        <f>H69+H72+H76+H83</f>
        <v>455.30999999999995</v>
      </c>
      <c r="I68" s="13">
        <f>I69+I72+I76+I83</f>
        <v>455.90999999999997</v>
      </c>
      <c r="J68" s="8">
        <f aca="true" t="shared" si="5" ref="J68:J128">E68-I68</f>
        <v>0</v>
      </c>
      <c r="K68" s="13"/>
    </row>
    <row r="69" spans="1:11" s="6" customFormat="1" ht="24.75" customHeight="1">
      <c r="A69" s="80" t="s">
        <v>449</v>
      </c>
      <c r="B69" s="81"/>
      <c r="C69" s="81"/>
      <c r="D69" s="82"/>
      <c r="E69" s="13">
        <f>SUM(E70:E71)</f>
        <v>1.5</v>
      </c>
      <c r="F69" s="13">
        <f>SUM(F70:F71)</f>
        <v>0</v>
      </c>
      <c r="G69" s="13">
        <f>SUM(G70:G71)</f>
        <v>0.6</v>
      </c>
      <c r="H69" s="13">
        <f>SUM(H70:H71)</f>
        <v>0.9</v>
      </c>
      <c r="I69" s="13">
        <f>SUM(I70:I71)</f>
        <v>1.5</v>
      </c>
      <c r="J69" s="8">
        <f t="shared" si="5"/>
        <v>0</v>
      </c>
      <c r="K69" s="13"/>
    </row>
    <row r="70" spans="1:11" s="6" customFormat="1" ht="24.75" customHeight="1">
      <c r="A70" s="15" t="s">
        <v>247</v>
      </c>
      <c r="B70" s="15" t="s">
        <v>248</v>
      </c>
      <c r="C70" s="8">
        <v>2070111</v>
      </c>
      <c r="D70" s="15" t="s">
        <v>249</v>
      </c>
      <c r="E70" s="13">
        <f>SUM(F70:H70)</f>
        <v>0.6</v>
      </c>
      <c r="F70" s="15"/>
      <c r="G70" s="15">
        <v>0.6</v>
      </c>
      <c r="H70" s="55"/>
      <c r="I70" s="51">
        <v>0.6</v>
      </c>
      <c r="J70" s="8">
        <f t="shared" si="5"/>
        <v>0</v>
      </c>
      <c r="K70" s="13"/>
    </row>
    <row r="71" spans="1:11" s="6" customFormat="1" ht="24.75" customHeight="1">
      <c r="A71" s="15" t="s">
        <v>247</v>
      </c>
      <c r="B71" s="15" t="s">
        <v>293</v>
      </c>
      <c r="C71" s="8">
        <v>2070111</v>
      </c>
      <c r="D71" s="15" t="s">
        <v>294</v>
      </c>
      <c r="E71" s="13">
        <f>SUM(F71:H71)</f>
        <v>0.9</v>
      </c>
      <c r="F71" s="13"/>
      <c r="G71" s="14"/>
      <c r="H71" s="50">
        <v>0.9</v>
      </c>
      <c r="I71" s="50">
        <v>0.9</v>
      </c>
      <c r="J71" s="8">
        <f t="shared" si="5"/>
        <v>0</v>
      </c>
      <c r="K71" s="13"/>
    </row>
    <row r="72" spans="1:11" s="6" customFormat="1" ht="24.75" customHeight="1">
      <c r="A72" s="80" t="s">
        <v>450</v>
      </c>
      <c r="B72" s="81"/>
      <c r="C72" s="81"/>
      <c r="D72" s="82"/>
      <c r="E72" s="13">
        <f>SUM(E73:E75)</f>
        <v>267.52</v>
      </c>
      <c r="F72" s="13">
        <f>SUM(F73:F75)</f>
        <v>0</v>
      </c>
      <c r="G72" s="13">
        <f>SUM(G73:G75)</f>
        <v>0</v>
      </c>
      <c r="H72" s="51">
        <f>SUM(H73:H75)</f>
        <v>267.52</v>
      </c>
      <c r="I72" s="51">
        <f>SUM(I73:I75)</f>
        <v>267.52</v>
      </c>
      <c r="J72" s="8">
        <f t="shared" si="5"/>
        <v>0</v>
      </c>
      <c r="K72" s="13"/>
    </row>
    <row r="73" spans="1:11" s="6" customFormat="1" ht="24.75" customHeight="1">
      <c r="A73" s="16" t="s">
        <v>299</v>
      </c>
      <c r="B73" s="16" t="s">
        <v>300</v>
      </c>
      <c r="C73" s="8">
        <v>2070204</v>
      </c>
      <c r="D73" s="16" t="s">
        <v>301</v>
      </c>
      <c r="E73" s="13">
        <f>SUM(F73:H73)</f>
        <v>50</v>
      </c>
      <c r="F73" s="13"/>
      <c r="G73" s="14"/>
      <c r="H73" s="50">
        <v>50</v>
      </c>
      <c r="I73" s="50">
        <v>50</v>
      </c>
      <c r="J73" s="8">
        <f t="shared" si="5"/>
        <v>0</v>
      </c>
      <c r="K73" s="13"/>
    </row>
    <row r="74" spans="1:11" s="6" customFormat="1" ht="24.75" customHeight="1">
      <c r="A74" s="16" t="s">
        <v>299</v>
      </c>
      <c r="B74" s="16" t="s">
        <v>302</v>
      </c>
      <c r="C74" s="10">
        <v>2070204</v>
      </c>
      <c r="D74" s="16" t="s">
        <v>303</v>
      </c>
      <c r="E74" s="13">
        <f>SUM(F74:H74)</f>
        <v>210</v>
      </c>
      <c r="F74" s="13"/>
      <c r="G74" s="14"/>
      <c r="H74" s="50">
        <v>210</v>
      </c>
      <c r="I74" s="50">
        <v>210</v>
      </c>
      <c r="J74" s="8">
        <f t="shared" si="5"/>
        <v>0</v>
      </c>
      <c r="K74" s="13"/>
    </row>
    <row r="75" spans="1:11" s="6" customFormat="1" ht="24.75" customHeight="1">
      <c r="A75" s="10" t="s">
        <v>304</v>
      </c>
      <c r="B75" s="15" t="s">
        <v>307</v>
      </c>
      <c r="C75" s="10">
        <v>2070204</v>
      </c>
      <c r="D75" s="10" t="s">
        <v>308</v>
      </c>
      <c r="E75" s="13">
        <f>SUM(F75:H75)</f>
        <v>7.52</v>
      </c>
      <c r="F75" s="11"/>
      <c r="G75" s="11"/>
      <c r="H75" s="53">
        <v>7.52</v>
      </c>
      <c r="I75" s="53">
        <v>7.52</v>
      </c>
      <c r="J75" s="8">
        <f t="shared" si="5"/>
        <v>0</v>
      </c>
      <c r="K75" s="13"/>
    </row>
    <row r="76" spans="1:11" s="6" customFormat="1" ht="24.75" customHeight="1">
      <c r="A76" s="98" t="s">
        <v>451</v>
      </c>
      <c r="B76" s="99"/>
      <c r="C76" s="99"/>
      <c r="D76" s="100"/>
      <c r="E76" s="13">
        <f>SUM(E77:E82)</f>
        <v>17.15</v>
      </c>
      <c r="F76" s="13">
        <f>SUM(F77:F82)</f>
        <v>0</v>
      </c>
      <c r="G76" s="13">
        <f>SUM(G77:G82)</f>
        <v>0</v>
      </c>
      <c r="H76" s="51">
        <f>SUM(H77:H82)</f>
        <v>17.15</v>
      </c>
      <c r="I76" s="51">
        <f>SUM(I77:I82)</f>
        <v>17.15</v>
      </c>
      <c r="J76" s="8">
        <f t="shared" si="5"/>
        <v>0</v>
      </c>
      <c r="K76" s="13"/>
    </row>
    <row r="77" spans="1:11" s="6" customFormat="1" ht="24.75" customHeight="1">
      <c r="A77" s="15" t="s">
        <v>272</v>
      </c>
      <c r="B77" s="15" t="s">
        <v>273</v>
      </c>
      <c r="C77" s="8">
        <v>2070499</v>
      </c>
      <c r="D77" s="15" t="s">
        <v>274</v>
      </c>
      <c r="E77" s="13">
        <f aca="true" t="shared" si="6" ref="E77:E82">SUM(F77:H77)</f>
        <v>16.35</v>
      </c>
      <c r="F77" s="13"/>
      <c r="G77" s="14"/>
      <c r="H77" s="50">
        <v>16.35</v>
      </c>
      <c r="I77" s="50">
        <v>16.35</v>
      </c>
      <c r="J77" s="8">
        <f t="shared" si="5"/>
        <v>0</v>
      </c>
      <c r="K77" s="13"/>
    </row>
    <row r="78" spans="1:11" s="6" customFormat="1" ht="24.75" customHeight="1">
      <c r="A78" s="15" t="s">
        <v>272</v>
      </c>
      <c r="B78" s="15" t="s">
        <v>275</v>
      </c>
      <c r="C78" s="8">
        <v>2070499</v>
      </c>
      <c r="D78" s="15" t="s">
        <v>276</v>
      </c>
      <c r="E78" s="13">
        <f t="shared" si="6"/>
        <v>1.2</v>
      </c>
      <c r="F78" s="13"/>
      <c r="G78" s="14"/>
      <c r="H78" s="50">
        <v>1.2</v>
      </c>
      <c r="I78" s="50">
        <v>1.2</v>
      </c>
      <c r="J78" s="8">
        <f t="shared" si="5"/>
        <v>0</v>
      </c>
      <c r="K78" s="13"/>
    </row>
    <row r="79" spans="1:11" s="6" customFormat="1" ht="24.75" customHeight="1">
      <c r="A79" s="15" t="s">
        <v>272</v>
      </c>
      <c r="B79" s="15" t="s">
        <v>279</v>
      </c>
      <c r="C79" s="8">
        <v>2070499</v>
      </c>
      <c r="D79" s="15" t="s">
        <v>280</v>
      </c>
      <c r="E79" s="13">
        <f t="shared" si="6"/>
        <v>2.22</v>
      </c>
      <c r="F79" s="13"/>
      <c r="G79" s="14"/>
      <c r="H79" s="50">
        <v>2.22</v>
      </c>
      <c r="I79" s="50">
        <v>2.22</v>
      </c>
      <c r="J79" s="8">
        <f t="shared" si="5"/>
        <v>0</v>
      </c>
      <c r="K79" s="13"/>
    </row>
    <row r="80" spans="1:11" s="6" customFormat="1" ht="24.75" customHeight="1">
      <c r="A80" s="15" t="s">
        <v>272</v>
      </c>
      <c r="B80" s="15" t="s">
        <v>289</v>
      </c>
      <c r="C80" s="8">
        <v>2070499</v>
      </c>
      <c r="D80" s="15" t="s">
        <v>290</v>
      </c>
      <c r="E80" s="13">
        <f t="shared" si="6"/>
        <v>1.2</v>
      </c>
      <c r="F80" s="13"/>
      <c r="G80" s="14"/>
      <c r="H80" s="50">
        <v>1.2</v>
      </c>
      <c r="I80" s="50">
        <v>1.2</v>
      </c>
      <c r="J80" s="8">
        <f t="shared" si="5"/>
        <v>0</v>
      </c>
      <c r="K80" s="13"/>
    </row>
    <row r="81" spans="1:11" s="6" customFormat="1" ht="24.75" customHeight="1">
      <c r="A81" s="15" t="s">
        <v>247</v>
      </c>
      <c r="B81" s="15" t="s">
        <v>291</v>
      </c>
      <c r="C81" s="8">
        <v>2070499</v>
      </c>
      <c r="D81" s="15" t="s">
        <v>292</v>
      </c>
      <c r="E81" s="13">
        <f t="shared" si="6"/>
        <v>6.53</v>
      </c>
      <c r="F81" s="13"/>
      <c r="G81" s="14"/>
      <c r="H81" s="50">
        <v>6.53</v>
      </c>
      <c r="I81" s="50">
        <v>6.53</v>
      </c>
      <c r="J81" s="8">
        <f t="shared" si="5"/>
        <v>0</v>
      </c>
      <c r="K81" s="13"/>
    </row>
    <row r="82" spans="1:11" s="6" customFormat="1" ht="24.75" customHeight="1">
      <c r="A82" s="10" t="s">
        <v>304</v>
      </c>
      <c r="B82" s="15" t="s">
        <v>309</v>
      </c>
      <c r="C82" s="10">
        <v>2070499</v>
      </c>
      <c r="D82" s="10" t="s">
        <v>310</v>
      </c>
      <c r="E82" s="13">
        <f t="shared" si="6"/>
        <v>-10.35</v>
      </c>
      <c r="F82" s="11"/>
      <c r="G82" s="11"/>
      <c r="H82" s="53">
        <v>-10.35</v>
      </c>
      <c r="I82" s="53">
        <v>-10.35</v>
      </c>
      <c r="J82" s="8">
        <f t="shared" si="5"/>
        <v>0</v>
      </c>
      <c r="K82" s="13"/>
    </row>
    <row r="83" spans="1:11" s="6" customFormat="1" ht="24.75" customHeight="1">
      <c r="A83" s="98" t="s">
        <v>452</v>
      </c>
      <c r="B83" s="99"/>
      <c r="C83" s="99"/>
      <c r="D83" s="100"/>
      <c r="E83" s="13">
        <f aca="true" t="shared" si="7" ref="E83:J83">SUM(E84:E88)</f>
        <v>169.74</v>
      </c>
      <c r="F83" s="13">
        <f t="shared" si="7"/>
        <v>0</v>
      </c>
      <c r="G83" s="13">
        <f t="shared" si="7"/>
        <v>0</v>
      </c>
      <c r="H83" s="51">
        <f t="shared" si="7"/>
        <v>169.74</v>
      </c>
      <c r="I83" s="51">
        <f t="shared" si="7"/>
        <v>169.74</v>
      </c>
      <c r="J83" s="13">
        <f t="shared" si="7"/>
        <v>0</v>
      </c>
      <c r="K83" s="13"/>
    </row>
    <row r="84" spans="1:11" s="6" customFormat="1" ht="24.75" customHeight="1">
      <c r="A84" s="15"/>
      <c r="B84" s="15" t="s">
        <v>677</v>
      </c>
      <c r="C84" s="8">
        <v>2079902</v>
      </c>
      <c r="D84" s="15" t="s">
        <v>679</v>
      </c>
      <c r="E84" s="13">
        <f>SUM(F84:H84)</f>
        <v>5</v>
      </c>
      <c r="F84" s="13"/>
      <c r="G84" s="14"/>
      <c r="H84" s="50">
        <v>5</v>
      </c>
      <c r="I84" s="50">
        <v>5</v>
      </c>
      <c r="J84" s="8">
        <f t="shared" si="5"/>
        <v>0</v>
      </c>
      <c r="K84" s="13"/>
    </row>
    <row r="85" spans="1:11" s="6" customFormat="1" ht="24.75" customHeight="1">
      <c r="A85" s="15"/>
      <c r="B85" s="15" t="s">
        <v>678</v>
      </c>
      <c r="C85" s="8">
        <v>2079903</v>
      </c>
      <c r="D85" s="15" t="s">
        <v>680</v>
      </c>
      <c r="E85" s="13">
        <f>SUM(F85:H85)</f>
        <v>20</v>
      </c>
      <c r="F85" s="13"/>
      <c r="G85" s="14"/>
      <c r="H85" s="50">
        <v>20</v>
      </c>
      <c r="I85" s="50">
        <v>20</v>
      </c>
      <c r="J85" s="8">
        <f>E85-I85</f>
        <v>0</v>
      </c>
      <c r="K85" s="13"/>
    </row>
    <row r="86" spans="1:11" s="6" customFormat="1" ht="24.75" customHeight="1">
      <c r="A86" s="15" t="s">
        <v>247</v>
      </c>
      <c r="B86" s="15" t="s">
        <v>295</v>
      </c>
      <c r="C86" s="8">
        <v>2079999</v>
      </c>
      <c r="D86" s="128" t="s">
        <v>684</v>
      </c>
      <c r="E86" s="13">
        <f>SUM(F86:H86)</f>
        <v>105.34</v>
      </c>
      <c r="F86" s="13"/>
      <c r="G86" s="14"/>
      <c r="H86" s="50">
        <v>105.34</v>
      </c>
      <c r="I86" s="50">
        <v>105.34</v>
      </c>
      <c r="J86" s="8">
        <f t="shared" si="5"/>
        <v>0</v>
      </c>
      <c r="K86" s="13"/>
    </row>
    <row r="87" spans="1:11" s="6" customFormat="1" ht="24.75" customHeight="1">
      <c r="A87" s="15" t="s">
        <v>247</v>
      </c>
      <c r="B87" s="15" t="s">
        <v>296</v>
      </c>
      <c r="C87" s="8">
        <v>2079999</v>
      </c>
      <c r="D87" s="15" t="s">
        <v>297</v>
      </c>
      <c r="E87" s="13">
        <f>SUM(F87:H87)</f>
        <v>21</v>
      </c>
      <c r="F87" s="13"/>
      <c r="G87" s="14"/>
      <c r="H87" s="50">
        <v>21</v>
      </c>
      <c r="I87" s="15">
        <v>21</v>
      </c>
      <c r="J87" s="8">
        <f t="shared" si="5"/>
        <v>0</v>
      </c>
      <c r="K87" s="13"/>
    </row>
    <row r="88" spans="1:11" s="6" customFormat="1" ht="24.75" customHeight="1">
      <c r="A88" s="15" t="s">
        <v>247</v>
      </c>
      <c r="B88" s="15" t="s">
        <v>453</v>
      </c>
      <c r="C88" s="8">
        <v>2079999</v>
      </c>
      <c r="D88" s="15" t="s">
        <v>298</v>
      </c>
      <c r="E88" s="13">
        <f>SUM(F88:H88)</f>
        <v>18.4</v>
      </c>
      <c r="F88" s="13"/>
      <c r="G88" s="14"/>
      <c r="H88" s="50">
        <v>18.4</v>
      </c>
      <c r="I88" s="15">
        <v>18.4</v>
      </c>
      <c r="J88" s="8">
        <f t="shared" si="5"/>
        <v>0</v>
      </c>
      <c r="K88" s="13"/>
    </row>
    <row r="89" spans="1:11" s="6" customFormat="1" ht="24.75" customHeight="1">
      <c r="A89" s="95" t="s">
        <v>454</v>
      </c>
      <c r="B89" s="96"/>
      <c r="C89" s="96"/>
      <c r="D89" s="97"/>
      <c r="E89" s="13">
        <f>E90+E92+E98+E107+E123+E130+E147+E154+E156+E158</f>
        <v>6904.217962000001</v>
      </c>
      <c r="F89" s="13">
        <f>F90+F92+F98+F107+F123+F130+F147+F154+F156+F158</f>
        <v>66.934533</v>
      </c>
      <c r="G89" s="13">
        <f>G90+G92+G98+G107+G123+G130+G147+G154+G156+G158</f>
        <v>324.061429</v>
      </c>
      <c r="H89" s="13">
        <f>H90+H92+H98+H107+H123+H130+H147+H154+H156+H158</f>
        <v>6513.222</v>
      </c>
      <c r="I89" s="13">
        <f>I90+I92+I98+I107+I123+I130+I147+I154+I156+I158</f>
        <v>6899.898012</v>
      </c>
      <c r="J89" s="49">
        <f t="shared" si="5"/>
        <v>4.319950000000972</v>
      </c>
      <c r="K89" s="13"/>
    </row>
    <row r="90" spans="1:11" s="6" customFormat="1" ht="24.75" customHeight="1">
      <c r="A90" s="80" t="s">
        <v>455</v>
      </c>
      <c r="B90" s="81"/>
      <c r="C90" s="81"/>
      <c r="D90" s="82"/>
      <c r="E90" s="13">
        <f>SUM(E91)</f>
        <v>5</v>
      </c>
      <c r="F90" s="13">
        <f>SUM(F91)</f>
        <v>0</v>
      </c>
      <c r="G90" s="13">
        <f>SUM(G91)</f>
        <v>0</v>
      </c>
      <c r="H90" s="13">
        <f>SUM(H91)</f>
        <v>5</v>
      </c>
      <c r="I90" s="13">
        <f>SUM(I91)</f>
        <v>5</v>
      </c>
      <c r="J90" s="8">
        <f t="shared" si="5"/>
        <v>0</v>
      </c>
      <c r="K90" s="13"/>
    </row>
    <row r="91" spans="1:11" s="6" customFormat="1" ht="24.75" customHeight="1">
      <c r="A91" s="12" t="s">
        <v>57</v>
      </c>
      <c r="B91" s="12" t="s">
        <v>91</v>
      </c>
      <c r="C91" s="12">
        <v>2080299</v>
      </c>
      <c r="D91" s="12" t="s">
        <v>92</v>
      </c>
      <c r="E91" s="13">
        <f>SUM(F91:H91)</f>
        <v>5</v>
      </c>
      <c r="F91" s="13"/>
      <c r="G91" s="13"/>
      <c r="H91" s="13">
        <v>5</v>
      </c>
      <c r="I91" s="13">
        <v>5</v>
      </c>
      <c r="J91" s="8">
        <f t="shared" si="5"/>
        <v>0</v>
      </c>
      <c r="K91" s="13"/>
    </row>
    <row r="92" spans="1:11" s="6" customFormat="1" ht="24.75" customHeight="1">
      <c r="A92" s="86" t="s">
        <v>456</v>
      </c>
      <c r="B92" s="87"/>
      <c r="C92" s="87"/>
      <c r="D92" s="88"/>
      <c r="E92" s="13">
        <f>SUM(E93:E97)</f>
        <v>1216.74995</v>
      </c>
      <c r="F92" s="13">
        <f>SUM(F93:F97)</f>
        <v>-5E-05</v>
      </c>
      <c r="G92" s="13">
        <f>SUM(G93:G97)</f>
        <v>8.8</v>
      </c>
      <c r="H92" s="13">
        <f>SUM(H93:H97)</f>
        <v>1207.95</v>
      </c>
      <c r="I92" s="13">
        <f>SUM(I93:I97)</f>
        <v>1216.75</v>
      </c>
      <c r="J92" s="48">
        <f t="shared" si="5"/>
        <v>-5.000000010113581E-05</v>
      </c>
      <c r="K92" s="13"/>
    </row>
    <row r="93" spans="1:11" s="6" customFormat="1" ht="24.75" customHeight="1">
      <c r="A93" s="12" t="s">
        <v>54</v>
      </c>
      <c r="B93" s="12" t="s">
        <v>55</v>
      </c>
      <c r="C93" s="12">
        <v>2080799</v>
      </c>
      <c r="D93" s="12" t="s">
        <v>56</v>
      </c>
      <c r="E93" s="13">
        <f>SUM(F93:H93)</f>
        <v>-5E-05</v>
      </c>
      <c r="F93" s="15">
        <v>-5E-05</v>
      </c>
      <c r="G93" s="14"/>
      <c r="H93" s="14"/>
      <c r="I93" s="15">
        <v>0</v>
      </c>
      <c r="J93" s="8">
        <f t="shared" si="5"/>
        <v>-5E-05</v>
      </c>
      <c r="K93" s="13"/>
    </row>
    <row r="94" spans="1:11" s="6" customFormat="1" ht="24.75" customHeight="1">
      <c r="A94" s="12" t="s">
        <v>54</v>
      </c>
      <c r="B94" s="12" t="s">
        <v>76</v>
      </c>
      <c r="C94" s="12">
        <v>2080799</v>
      </c>
      <c r="D94" s="12" t="s">
        <v>77</v>
      </c>
      <c r="E94" s="13">
        <f>SUM(F94:H94)</f>
        <v>8.8</v>
      </c>
      <c r="F94" s="13"/>
      <c r="G94" s="13">
        <v>8.8</v>
      </c>
      <c r="H94" s="13"/>
      <c r="I94" s="15">
        <v>8.8</v>
      </c>
      <c r="J94" s="8">
        <f t="shared" si="5"/>
        <v>0</v>
      </c>
      <c r="K94" s="13"/>
    </row>
    <row r="95" spans="1:11" s="6" customFormat="1" ht="24.75" customHeight="1">
      <c r="A95" s="12" t="s">
        <v>54</v>
      </c>
      <c r="B95" s="12" t="s">
        <v>93</v>
      </c>
      <c r="C95" s="12">
        <v>2080799</v>
      </c>
      <c r="D95" s="12" t="s">
        <v>457</v>
      </c>
      <c r="E95" s="13">
        <f>SUM(F95:H95)</f>
        <v>550</v>
      </c>
      <c r="F95" s="13"/>
      <c r="G95" s="13"/>
      <c r="H95" s="13">
        <v>550</v>
      </c>
      <c r="I95" s="15">
        <v>550</v>
      </c>
      <c r="J95" s="8">
        <f t="shared" si="5"/>
        <v>0</v>
      </c>
      <c r="K95" s="13"/>
    </row>
    <row r="96" spans="1:11" s="6" customFormat="1" ht="24.75" customHeight="1">
      <c r="A96" s="12" t="s">
        <v>54</v>
      </c>
      <c r="B96" s="12" t="s">
        <v>94</v>
      </c>
      <c r="C96" s="12">
        <v>2080799</v>
      </c>
      <c r="D96" s="12" t="s">
        <v>458</v>
      </c>
      <c r="E96" s="13">
        <f>SUM(F96:H96)</f>
        <v>97.95</v>
      </c>
      <c r="F96" s="13"/>
      <c r="G96" s="13"/>
      <c r="H96" s="13">
        <v>97.95</v>
      </c>
      <c r="I96" s="15">
        <f>4.42608+4.387176+4.32945+84.807294</f>
        <v>97.95</v>
      </c>
      <c r="J96" s="8">
        <f t="shared" si="5"/>
        <v>0</v>
      </c>
      <c r="K96" s="13"/>
    </row>
    <row r="97" spans="1:11" s="6" customFormat="1" ht="24.75" customHeight="1">
      <c r="A97" s="12" t="s">
        <v>54</v>
      </c>
      <c r="B97" s="12" t="s">
        <v>95</v>
      </c>
      <c r="C97" s="12">
        <v>2080799</v>
      </c>
      <c r="D97" s="12" t="s">
        <v>96</v>
      </c>
      <c r="E97" s="13">
        <f>SUM(F97:H97)</f>
        <v>560</v>
      </c>
      <c r="F97" s="13"/>
      <c r="G97" s="13"/>
      <c r="H97" s="13">
        <v>560</v>
      </c>
      <c r="I97" s="15">
        <v>560</v>
      </c>
      <c r="J97" s="8">
        <f t="shared" si="5"/>
        <v>0</v>
      </c>
      <c r="K97" s="13"/>
    </row>
    <row r="98" spans="1:11" s="6" customFormat="1" ht="24.75" customHeight="1">
      <c r="A98" s="86" t="s">
        <v>459</v>
      </c>
      <c r="B98" s="87"/>
      <c r="C98" s="87"/>
      <c r="D98" s="88"/>
      <c r="E98" s="13">
        <f>SUM(E99:E106)</f>
        <v>1057.7200480000004</v>
      </c>
      <c r="F98" s="13">
        <f>SUM(F99:F106)</f>
        <v>4.8E-05</v>
      </c>
      <c r="G98" s="13">
        <f>SUM(G99:G106)</f>
        <v>0</v>
      </c>
      <c r="H98" s="13">
        <f>SUM(H99:H106)</f>
        <v>1057.7200000000003</v>
      </c>
      <c r="I98" s="13">
        <f>SUM(I99:I106)</f>
        <v>1057.7200480000004</v>
      </c>
      <c r="J98" s="8">
        <f t="shared" si="5"/>
        <v>0</v>
      </c>
      <c r="K98" s="13"/>
    </row>
    <row r="99" spans="1:11" s="6" customFormat="1" ht="24.75" customHeight="1">
      <c r="A99" s="12" t="s">
        <v>57</v>
      </c>
      <c r="B99" s="12" t="s">
        <v>58</v>
      </c>
      <c r="C99" s="12">
        <v>2080899</v>
      </c>
      <c r="D99" s="12" t="s">
        <v>59</v>
      </c>
      <c r="E99" s="13">
        <f aca="true" t="shared" si="8" ref="E99:E106">SUM(F99:H99)</f>
        <v>4.8E-05</v>
      </c>
      <c r="F99" s="13">
        <v>4.8E-05</v>
      </c>
      <c r="G99" s="13"/>
      <c r="H99" s="51"/>
      <c r="I99" s="50">
        <v>4.8E-05</v>
      </c>
      <c r="J99" s="8">
        <f t="shared" si="5"/>
        <v>0</v>
      </c>
      <c r="K99" s="13"/>
    </row>
    <row r="100" spans="1:11" s="6" customFormat="1" ht="24.75" customHeight="1">
      <c r="A100" s="12" t="s">
        <v>57</v>
      </c>
      <c r="B100" s="12" t="s">
        <v>97</v>
      </c>
      <c r="C100" s="12">
        <v>2080899</v>
      </c>
      <c r="D100" s="12" t="s">
        <v>98</v>
      </c>
      <c r="E100" s="13">
        <f t="shared" si="8"/>
        <v>3.78</v>
      </c>
      <c r="F100" s="13"/>
      <c r="G100" s="13"/>
      <c r="H100" s="51">
        <v>3.78</v>
      </c>
      <c r="I100" s="50">
        <v>3.78</v>
      </c>
      <c r="J100" s="8">
        <f t="shared" si="5"/>
        <v>0</v>
      </c>
      <c r="K100" s="13"/>
    </row>
    <row r="101" spans="1:11" s="6" customFormat="1" ht="24.75" customHeight="1">
      <c r="A101" s="12" t="s">
        <v>57</v>
      </c>
      <c r="B101" s="12" t="s">
        <v>99</v>
      </c>
      <c r="C101" s="12">
        <v>2080899</v>
      </c>
      <c r="D101" s="12" t="s">
        <v>100</v>
      </c>
      <c r="E101" s="13">
        <f t="shared" si="8"/>
        <v>413</v>
      </c>
      <c r="F101" s="13"/>
      <c r="G101" s="13"/>
      <c r="H101" s="51">
        <v>413</v>
      </c>
      <c r="I101" s="50">
        <f>144.9122+268.0878</f>
        <v>413</v>
      </c>
      <c r="J101" s="8">
        <f t="shared" si="5"/>
        <v>0</v>
      </c>
      <c r="K101" s="13"/>
    </row>
    <row r="102" spans="1:11" s="6" customFormat="1" ht="24.75" customHeight="1">
      <c r="A102" s="12" t="s">
        <v>57</v>
      </c>
      <c r="B102" s="12" t="s">
        <v>101</v>
      </c>
      <c r="C102" s="12">
        <v>2080899</v>
      </c>
      <c r="D102" s="12" t="s">
        <v>460</v>
      </c>
      <c r="E102" s="13">
        <f t="shared" si="8"/>
        <v>46</v>
      </c>
      <c r="F102" s="13"/>
      <c r="G102" s="13"/>
      <c r="H102" s="51">
        <v>46</v>
      </c>
      <c r="I102" s="50">
        <f>44.816252+1.183748</f>
        <v>46</v>
      </c>
      <c r="J102" s="8">
        <f t="shared" si="5"/>
        <v>0</v>
      </c>
      <c r="K102" s="13"/>
    </row>
    <row r="103" spans="1:11" s="6" customFormat="1" ht="24.75" customHeight="1">
      <c r="A103" s="12" t="s">
        <v>57</v>
      </c>
      <c r="B103" s="12" t="s">
        <v>102</v>
      </c>
      <c r="C103" s="12">
        <v>2080899</v>
      </c>
      <c r="D103" s="12" t="s">
        <v>103</v>
      </c>
      <c r="E103" s="13">
        <f t="shared" si="8"/>
        <v>561.2</v>
      </c>
      <c r="F103" s="13"/>
      <c r="G103" s="13"/>
      <c r="H103" s="51">
        <v>561.2</v>
      </c>
      <c r="I103" s="50">
        <v>561.2</v>
      </c>
      <c r="J103" s="8">
        <f t="shared" si="5"/>
        <v>0</v>
      </c>
      <c r="K103" s="13"/>
    </row>
    <row r="104" spans="1:11" s="6" customFormat="1" ht="24.75" customHeight="1">
      <c r="A104" s="12" t="s">
        <v>57</v>
      </c>
      <c r="B104" s="12" t="s">
        <v>104</v>
      </c>
      <c r="C104" s="12">
        <v>2080899</v>
      </c>
      <c r="D104" s="12" t="s">
        <v>105</v>
      </c>
      <c r="E104" s="13">
        <f t="shared" si="8"/>
        <v>3.4</v>
      </c>
      <c r="F104" s="13"/>
      <c r="G104" s="13"/>
      <c r="H104" s="51">
        <v>3.4</v>
      </c>
      <c r="I104" s="50">
        <v>3.4</v>
      </c>
      <c r="J104" s="8">
        <f t="shared" si="5"/>
        <v>0</v>
      </c>
      <c r="K104" s="13"/>
    </row>
    <row r="105" spans="1:11" s="6" customFormat="1" ht="24.75" customHeight="1">
      <c r="A105" s="12" t="s">
        <v>57</v>
      </c>
      <c r="B105" s="12" t="s">
        <v>106</v>
      </c>
      <c r="C105" s="12">
        <v>2080899</v>
      </c>
      <c r="D105" s="12" t="s">
        <v>107</v>
      </c>
      <c r="E105" s="13">
        <f t="shared" si="8"/>
        <v>0.14</v>
      </c>
      <c r="F105" s="13"/>
      <c r="G105" s="13"/>
      <c r="H105" s="51">
        <v>0.14</v>
      </c>
      <c r="I105" s="50">
        <v>0.14</v>
      </c>
      <c r="J105" s="8">
        <f t="shared" si="5"/>
        <v>0</v>
      </c>
      <c r="K105" s="13"/>
    </row>
    <row r="106" spans="1:11" s="6" customFormat="1" ht="24.75" customHeight="1">
      <c r="A106" s="12" t="s">
        <v>57</v>
      </c>
      <c r="B106" s="12" t="s">
        <v>108</v>
      </c>
      <c r="C106" s="12">
        <v>2080899</v>
      </c>
      <c r="D106" s="12" t="s">
        <v>109</v>
      </c>
      <c r="E106" s="13">
        <f t="shared" si="8"/>
        <v>30.2</v>
      </c>
      <c r="F106" s="13"/>
      <c r="G106" s="13"/>
      <c r="H106" s="51">
        <v>30.2</v>
      </c>
      <c r="I106" s="50">
        <v>30.2</v>
      </c>
      <c r="J106" s="8">
        <f t="shared" si="5"/>
        <v>0</v>
      </c>
      <c r="K106" s="13"/>
    </row>
    <row r="107" spans="1:11" s="6" customFormat="1" ht="24.75" customHeight="1">
      <c r="A107" s="86" t="s">
        <v>461</v>
      </c>
      <c r="B107" s="87"/>
      <c r="C107" s="87"/>
      <c r="D107" s="88"/>
      <c r="E107" s="13">
        <f>SUM(E108:E122)</f>
        <v>425.01896400000004</v>
      </c>
      <c r="F107" s="13">
        <f>SUM(F108:F122)</f>
        <v>66.934535</v>
      </c>
      <c r="G107" s="13">
        <f>SUM(G108:G122)</f>
        <v>59.06642900000001</v>
      </c>
      <c r="H107" s="51">
        <f>SUM(H108:H122)</f>
        <v>299.01800000000003</v>
      </c>
      <c r="I107" s="51">
        <f>SUM(I108:I122)</f>
        <v>425.01896400000004</v>
      </c>
      <c r="J107" s="8">
        <f t="shared" si="5"/>
        <v>0</v>
      </c>
      <c r="K107" s="13"/>
    </row>
    <row r="108" spans="1:11" s="6" customFormat="1" ht="24.75" customHeight="1">
      <c r="A108" s="12" t="s">
        <v>57</v>
      </c>
      <c r="B108" s="12" t="s">
        <v>110</v>
      </c>
      <c r="C108" s="12">
        <v>2080901</v>
      </c>
      <c r="D108" s="12" t="s">
        <v>111</v>
      </c>
      <c r="E108" s="13">
        <f aca="true" t="shared" si="9" ref="E108:E122">SUM(F108:H108)</f>
        <v>69.3</v>
      </c>
      <c r="F108" s="13"/>
      <c r="G108" s="15"/>
      <c r="H108" s="50">
        <v>69.3</v>
      </c>
      <c r="I108" s="50">
        <f>24.3+45</f>
        <v>69.3</v>
      </c>
      <c r="J108" s="8">
        <f t="shared" si="5"/>
        <v>0</v>
      </c>
      <c r="K108" s="13"/>
    </row>
    <row r="109" spans="1:11" s="6" customFormat="1" ht="24.75" customHeight="1">
      <c r="A109" s="12" t="s">
        <v>57</v>
      </c>
      <c r="B109" s="12" t="s">
        <v>112</v>
      </c>
      <c r="C109" s="12">
        <v>2080901</v>
      </c>
      <c r="D109" s="12" t="s">
        <v>113</v>
      </c>
      <c r="E109" s="13">
        <f t="shared" si="9"/>
        <v>47.18</v>
      </c>
      <c r="F109" s="13"/>
      <c r="G109" s="15"/>
      <c r="H109" s="15">
        <v>47.18</v>
      </c>
      <c r="I109" s="15">
        <v>47.18</v>
      </c>
      <c r="J109" s="8">
        <f t="shared" si="5"/>
        <v>0</v>
      </c>
      <c r="K109" s="13"/>
    </row>
    <row r="110" spans="1:11" s="6" customFormat="1" ht="24.75" customHeight="1">
      <c r="A110" s="12" t="s">
        <v>57</v>
      </c>
      <c r="B110" s="12" t="s">
        <v>60</v>
      </c>
      <c r="C110" s="12">
        <v>2080902</v>
      </c>
      <c r="D110" s="12" t="s">
        <v>61</v>
      </c>
      <c r="E110" s="13">
        <f t="shared" si="9"/>
        <v>48.134535</v>
      </c>
      <c r="F110" s="13">
        <v>48.134535</v>
      </c>
      <c r="G110" s="13"/>
      <c r="H110" s="13"/>
      <c r="I110" s="13">
        <v>48.134535</v>
      </c>
      <c r="J110" s="8">
        <f t="shared" si="5"/>
        <v>0</v>
      </c>
      <c r="K110" s="13"/>
    </row>
    <row r="111" spans="1:11" s="6" customFormat="1" ht="24.75" customHeight="1">
      <c r="A111" s="12" t="s">
        <v>57</v>
      </c>
      <c r="B111" s="12" t="s">
        <v>62</v>
      </c>
      <c r="C111" s="12">
        <v>2080902</v>
      </c>
      <c r="D111" s="12" t="s">
        <v>63</v>
      </c>
      <c r="E111" s="13">
        <f t="shared" si="9"/>
        <v>18.8</v>
      </c>
      <c r="F111" s="13">
        <v>18.8</v>
      </c>
      <c r="G111" s="13"/>
      <c r="H111" s="13"/>
      <c r="I111" s="13">
        <f>0.793776+10.859868+7.146356</f>
        <v>18.8</v>
      </c>
      <c r="J111" s="8">
        <f t="shared" si="5"/>
        <v>0</v>
      </c>
      <c r="K111" s="13"/>
    </row>
    <row r="112" spans="1:11" s="6" customFormat="1" ht="24.75" customHeight="1">
      <c r="A112" s="12" t="s">
        <v>57</v>
      </c>
      <c r="B112" s="12" t="s">
        <v>78</v>
      </c>
      <c r="C112" s="12">
        <v>2080902</v>
      </c>
      <c r="D112" s="12" t="s">
        <v>79</v>
      </c>
      <c r="E112" s="13">
        <f t="shared" si="9"/>
        <v>5.866429</v>
      </c>
      <c r="F112" s="13"/>
      <c r="G112" s="13">
        <v>5.866429</v>
      </c>
      <c r="H112" s="13"/>
      <c r="I112" s="15">
        <v>5.866429</v>
      </c>
      <c r="J112" s="8">
        <f t="shared" si="5"/>
        <v>0</v>
      </c>
      <c r="K112" s="13"/>
    </row>
    <row r="113" spans="1:11" s="6" customFormat="1" ht="24.75" customHeight="1">
      <c r="A113" s="12" t="s">
        <v>57</v>
      </c>
      <c r="B113" s="12" t="s">
        <v>80</v>
      </c>
      <c r="C113" s="12">
        <v>2080902</v>
      </c>
      <c r="D113" s="12" t="s">
        <v>81</v>
      </c>
      <c r="E113" s="13">
        <f t="shared" si="9"/>
        <v>42.24</v>
      </c>
      <c r="F113" s="13"/>
      <c r="G113" s="13">
        <v>42.24</v>
      </c>
      <c r="H113" s="13"/>
      <c r="I113" s="15">
        <v>42.24</v>
      </c>
      <c r="J113" s="8">
        <f t="shared" si="5"/>
        <v>0</v>
      </c>
      <c r="K113" s="13"/>
    </row>
    <row r="114" spans="1:11" s="6" customFormat="1" ht="24.75" customHeight="1">
      <c r="A114" s="12" t="s">
        <v>57</v>
      </c>
      <c r="B114" s="12" t="s">
        <v>114</v>
      </c>
      <c r="C114" s="12">
        <v>2080902</v>
      </c>
      <c r="D114" s="12" t="s">
        <v>115</v>
      </c>
      <c r="E114" s="13">
        <f t="shared" si="9"/>
        <v>77</v>
      </c>
      <c r="F114" s="13"/>
      <c r="G114" s="13"/>
      <c r="H114" s="13">
        <v>77</v>
      </c>
      <c r="I114" s="15">
        <v>77</v>
      </c>
      <c r="J114" s="8">
        <f t="shared" si="5"/>
        <v>0</v>
      </c>
      <c r="K114" s="13"/>
    </row>
    <row r="115" spans="1:11" s="6" customFormat="1" ht="24.75" customHeight="1">
      <c r="A115" s="12" t="s">
        <v>57</v>
      </c>
      <c r="B115" s="12" t="s">
        <v>116</v>
      </c>
      <c r="C115" s="12">
        <v>2080902</v>
      </c>
      <c r="D115" s="12" t="s">
        <v>117</v>
      </c>
      <c r="E115" s="13">
        <f t="shared" si="9"/>
        <v>70.71</v>
      </c>
      <c r="F115" s="13"/>
      <c r="G115" s="13"/>
      <c r="H115" s="13">
        <v>70.71</v>
      </c>
      <c r="I115" s="15">
        <v>70.71</v>
      </c>
      <c r="J115" s="8">
        <f t="shared" si="5"/>
        <v>0</v>
      </c>
      <c r="K115" s="13"/>
    </row>
    <row r="116" spans="1:11" s="6" customFormat="1" ht="24.75" customHeight="1">
      <c r="A116" s="12" t="s">
        <v>57</v>
      </c>
      <c r="B116" s="12" t="s">
        <v>82</v>
      </c>
      <c r="C116" s="12">
        <v>2080903</v>
      </c>
      <c r="D116" s="12" t="s">
        <v>83</v>
      </c>
      <c r="E116" s="13">
        <f t="shared" si="9"/>
        <v>7</v>
      </c>
      <c r="F116" s="13"/>
      <c r="G116" s="13">
        <v>7</v>
      </c>
      <c r="H116" s="13"/>
      <c r="I116" s="15">
        <v>7</v>
      </c>
      <c r="J116" s="8">
        <f t="shared" si="5"/>
        <v>0</v>
      </c>
      <c r="K116" s="13"/>
    </row>
    <row r="117" spans="1:11" s="6" customFormat="1" ht="24.75" customHeight="1">
      <c r="A117" s="12" t="s">
        <v>57</v>
      </c>
      <c r="B117" s="12" t="s">
        <v>84</v>
      </c>
      <c r="C117" s="12">
        <v>2080903</v>
      </c>
      <c r="D117" s="12" t="s">
        <v>85</v>
      </c>
      <c r="E117" s="13">
        <f t="shared" si="9"/>
        <v>3.96</v>
      </c>
      <c r="F117" s="13"/>
      <c r="G117" s="13">
        <v>3.96</v>
      </c>
      <c r="H117" s="13"/>
      <c r="I117" s="15">
        <v>3.96</v>
      </c>
      <c r="J117" s="8">
        <f t="shared" si="5"/>
        <v>0</v>
      </c>
      <c r="K117" s="13"/>
    </row>
    <row r="118" spans="1:11" s="6" customFormat="1" ht="24.75" customHeight="1">
      <c r="A118" s="12" t="s">
        <v>57</v>
      </c>
      <c r="B118" s="12" t="s">
        <v>116</v>
      </c>
      <c r="C118" s="12">
        <v>2080903</v>
      </c>
      <c r="D118" s="12" t="s">
        <v>117</v>
      </c>
      <c r="E118" s="13">
        <f t="shared" si="9"/>
        <v>11.47</v>
      </c>
      <c r="F118" s="13"/>
      <c r="G118" s="13"/>
      <c r="H118" s="13">
        <v>11.47</v>
      </c>
      <c r="I118" s="15">
        <v>11.47</v>
      </c>
      <c r="J118" s="8">
        <f t="shared" si="5"/>
        <v>0</v>
      </c>
      <c r="K118" s="13"/>
    </row>
    <row r="119" spans="1:11" s="6" customFormat="1" ht="24.75" customHeight="1">
      <c r="A119" s="12" t="s">
        <v>57</v>
      </c>
      <c r="B119" s="12" t="s">
        <v>118</v>
      </c>
      <c r="C119" s="12">
        <v>2080903</v>
      </c>
      <c r="D119" s="12" t="s">
        <v>119</v>
      </c>
      <c r="E119" s="13">
        <f t="shared" si="9"/>
        <v>20</v>
      </c>
      <c r="F119" s="13"/>
      <c r="G119" s="13"/>
      <c r="H119" s="13">
        <v>20</v>
      </c>
      <c r="I119" s="15">
        <v>20</v>
      </c>
      <c r="J119" s="8">
        <f t="shared" si="5"/>
        <v>0</v>
      </c>
      <c r="K119" s="13"/>
    </row>
    <row r="120" spans="1:11" s="6" customFormat="1" ht="24.75" customHeight="1">
      <c r="A120" s="12" t="s">
        <v>57</v>
      </c>
      <c r="B120" s="12" t="s">
        <v>114</v>
      </c>
      <c r="C120" s="12">
        <v>2080903</v>
      </c>
      <c r="D120" s="12" t="s">
        <v>115</v>
      </c>
      <c r="E120" s="13">
        <f t="shared" si="9"/>
        <v>3</v>
      </c>
      <c r="F120" s="13"/>
      <c r="G120" s="13"/>
      <c r="H120" s="13">
        <v>3</v>
      </c>
      <c r="I120" s="15">
        <v>3</v>
      </c>
      <c r="J120" s="8">
        <f t="shared" si="5"/>
        <v>0</v>
      </c>
      <c r="K120" s="13"/>
    </row>
    <row r="121" spans="1:11" s="6" customFormat="1" ht="24.75" customHeight="1">
      <c r="A121" s="12" t="s">
        <v>57</v>
      </c>
      <c r="B121" s="12" t="s">
        <v>120</v>
      </c>
      <c r="C121" s="12">
        <v>2080904</v>
      </c>
      <c r="D121" s="12" t="s">
        <v>121</v>
      </c>
      <c r="E121" s="13">
        <f t="shared" si="9"/>
        <v>0.153</v>
      </c>
      <c r="F121" s="13"/>
      <c r="G121" s="13"/>
      <c r="H121" s="13">
        <v>0.153</v>
      </c>
      <c r="I121" s="15">
        <v>0.153</v>
      </c>
      <c r="J121" s="8">
        <f t="shared" si="5"/>
        <v>0</v>
      </c>
      <c r="K121" s="13"/>
    </row>
    <row r="122" spans="1:11" s="6" customFormat="1" ht="24.75" customHeight="1">
      <c r="A122" s="12" t="s">
        <v>57</v>
      </c>
      <c r="B122" s="12" t="s">
        <v>122</v>
      </c>
      <c r="C122" s="12">
        <v>2080904</v>
      </c>
      <c r="D122" s="12" t="s">
        <v>123</v>
      </c>
      <c r="E122" s="13">
        <f t="shared" si="9"/>
        <v>0.205</v>
      </c>
      <c r="F122" s="13"/>
      <c r="G122" s="13"/>
      <c r="H122" s="13">
        <v>0.205</v>
      </c>
      <c r="I122" s="15">
        <v>0.205</v>
      </c>
      <c r="J122" s="8">
        <f t="shared" si="5"/>
        <v>0</v>
      </c>
      <c r="K122" s="13"/>
    </row>
    <row r="123" spans="1:11" s="6" customFormat="1" ht="24.75" customHeight="1">
      <c r="A123" s="86" t="s">
        <v>462</v>
      </c>
      <c r="B123" s="87"/>
      <c r="C123" s="87"/>
      <c r="D123" s="88"/>
      <c r="E123" s="13">
        <f>SUM(E124:E129)</f>
        <v>-389</v>
      </c>
      <c r="F123" s="13">
        <f>SUM(F124:F129)</f>
        <v>0</v>
      </c>
      <c r="G123" s="13">
        <f>SUM(G124:G129)</f>
        <v>0</v>
      </c>
      <c r="H123" s="13">
        <f>SUM(H124:H129)</f>
        <v>-389</v>
      </c>
      <c r="I123" s="13">
        <f>SUM(I124:I129)</f>
        <v>-389</v>
      </c>
      <c r="J123" s="8">
        <f t="shared" si="5"/>
        <v>0</v>
      </c>
      <c r="K123" s="13"/>
    </row>
    <row r="124" spans="1:11" s="6" customFormat="1" ht="24.75" customHeight="1">
      <c r="A124" s="12" t="s">
        <v>57</v>
      </c>
      <c r="B124" s="12" t="s">
        <v>124</v>
      </c>
      <c r="C124" s="12">
        <v>2081001</v>
      </c>
      <c r="D124" s="12" t="s">
        <v>125</v>
      </c>
      <c r="E124" s="13">
        <f aca="true" t="shared" si="10" ref="E124:E129">SUM(F124:H124)</f>
        <v>41</v>
      </c>
      <c r="F124" s="13"/>
      <c r="G124" s="13"/>
      <c r="H124" s="13">
        <v>41</v>
      </c>
      <c r="I124" s="15">
        <v>41</v>
      </c>
      <c r="J124" s="8">
        <f t="shared" si="5"/>
        <v>0</v>
      </c>
      <c r="K124" s="13"/>
    </row>
    <row r="125" spans="1:11" s="6" customFormat="1" ht="24.75" customHeight="1">
      <c r="A125" s="12" t="s">
        <v>57</v>
      </c>
      <c r="B125" s="12" t="s">
        <v>126</v>
      </c>
      <c r="C125" s="12">
        <v>2081001</v>
      </c>
      <c r="D125" s="12" t="s">
        <v>127</v>
      </c>
      <c r="E125" s="13">
        <f t="shared" si="10"/>
        <v>5</v>
      </c>
      <c r="F125" s="13"/>
      <c r="G125" s="13"/>
      <c r="H125" s="13">
        <v>5</v>
      </c>
      <c r="I125" s="15">
        <v>5</v>
      </c>
      <c r="J125" s="8">
        <f t="shared" si="5"/>
        <v>0</v>
      </c>
      <c r="K125" s="13"/>
    </row>
    <row r="126" spans="1:11" s="6" customFormat="1" ht="24.75" customHeight="1">
      <c r="A126" s="12" t="s">
        <v>57</v>
      </c>
      <c r="B126" s="12" t="s">
        <v>128</v>
      </c>
      <c r="C126" s="12">
        <v>2081002</v>
      </c>
      <c r="D126" s="12" t="s">
        <v>129</v>
      </c>
      <c r="E126" s="13">
        <f t="shared" si="10"/>
        <v>30</v>
      </c>
      <c r="F126" s="13"/>
      <c r="G126" s="13"/>
      <c r="H126" s="13">
        <v>30</v>
      </c>
      <c r="I126" s="15">
        <v>30</v>
      </c>
      <c r="J126" s="8">
        <f t="shared" si="5"/>
        <v>0</v>
      </c>
      <c r="K126" s="13"/>
    </row>
    <row r="127" spans="1:11" s="6" customFormat="1" ht="24.75" customHeight="1">
      <c r="A127" s="12" t="s">
        <v>57</v>
      </c>
      <c r="B127" s="12" t="s">
        <v>130</v>
      </c>
      <c r="C127" s="12">
        <v>2081002</v>
      </c>
      <c r="D127" s="12" t="s">
        <v>131</v>
      </c>
      <c r="E127" s="13">
        <f t="shared" si="10"/>
        <v>9</v>
      </c>
      <c r="F127" s="13"/>
      <c r="G127" s="13"/>
      <c r="H127" s="13">
        <v>9</v>
      </c>
      <c r="I127" s="15">
        <v>9</v>
      </c>
      <c r="J127" s="8">
        <f t="shared" si="5"/>
        <v>0</v>
      </c>
      <c r="K127" s="13"/>
    </row>
    <row r="128" spans="1:11" s="6" customFormat="1" ht="24.75" customHeight="1">
      <c r="A128" s="12" t="s">
        <v>57</v>
      </c>
      <c r="B128" s="12" t="s">
        <v>132</v>
      </c>
      <c r="C128" s="12">
        <v>2081002</v>
      </c>
      <c r="D128" s="12" t="s">
        <v>133</v>
      </c>
      <c r="E128" s="13">
        <f t="shared" si="10"/>
        <v>6</v>
      </c>
      <c r="F128" s="13"/>
      <c r="G128" s="13"/>
      <c r="H128" s="13">
        <v>6</v>
      </c>
      <c r="I128" s="15">
        <v>6</v>
      </c>
      <c r="J128" s="8">
        <f t="shared" si="5"/>
        <v>0</v>
      </c>
      <c r="K128" s="13"/>
    </row>
    <row r="129" spans="1:11" ht="24.75" customHeight="1">
      <c r="A129" s="10"/>
      <c r="B129" s="8" t="s">
        <v>463</v>
      </c>
      <c r="C129" s="19" t="s">
        <v>345</v>
      </c>
      <c r="D129" s="19" t="s">
        <v>346</v>
      </c>
      <c r="E129" s="13">
        <f t="shared" si="10"/>
        <v>-480</v>
      </c>
      <c r="F129" s="13"/>
      <c r="G129" s="13"/>
      <c r="H129" s="11">
        <v>-480</v>
      </c>
      <c r="I129" s="11">
        <v>-480</v>
      </c>
      <c r="J129" s="8">
        <f aca="true" t="shared" si="11" ref="J129:J194">E129-I129</f>
        <v>0</v>
      </c>
      <c r="K129" s="13"/>
    </row>
    <row r="130" spans="1:11" s="6" customFormat="1" ht="24.75" customHeight="1">
      <c r="A130" s="86" t="s">
        <v>464</v>
      </c>
      <c r="B130" s="87"/>
      <c r="C130" s="87"/>
      <c r="D130" s="88"/>
      <c r="E130" s="13">
        <f>SUM(E131:E146)</f>
        <v>128.729</v>
      </c>
      <c r="F130" s="13">
        <f>SUM(F131:F146)</f>
        <v>0</v>
      </c>
      <c r="G130" s="13">
        <f>SUM(G131:G146)</f>
        <v>6.195</v>
      </c>
      <c r="H130" s="13">
        <f>SUM(H131:H146)</f>
        <v>122.53400000000002</v>
      </c>
      <c r="I130" s="13">
        <f>SUM(I131:I146)</f>
        <v>128.729</v>
      </c>
      <c r="J130" s="8">
        <f t="shared" si="11"/>
        <v>0</v>
      </c>
      <c r="K130" s="13"/>
    </row>
    <row r="131" spans="1:11" s="6" customFormat="1" ht="24.75" customHeight="1">
      <c r="A131" s="12" t="s">
        <v>134</v>
      </c>
      <c r="B131" s="12" t="s">
        <v>135</v>
      </c>
      <c r="C131" s="12">
        <v>2081104</v>
      </c>
      <c r="D131" s="12" t="s">
        <v>136</v>
      </c>
      <c r="E131" s="13">
        <f aca="true" t="shared" si="12" ref="E131:E146">SUM(F131:H131)</f>
        <v>2.2</v>
      </c>
      <c r="F131" s="13"/>
      <c r="G131" s="13"/>
      <c r="H131" s="51">
        <v>2.2</v>
      </c>
      <c r="I131" s="15">
        <v>2.2</v>
      </c>
      <c r="J131" s="8">
        <f t="shared" si="11"/>
        <v>0</v>
      </c>
      <c r="K131" s="13"/>
    </row>
    <row r="132" spans="1:11" s="6" customFormat="1" ht="24.75" customHeight="1">
      <c r="A132" s="12" t="s">
        <v>134</v>
      </c>
      <c r="B132" s="12" t="s">
        <v>137</v>
      </c>
      <c r="C132" s="12">
        <v>2081104</v>
      </c>
      <c r="D132" s="12" t="s">
        <v>138</v>
      </c>
      <c r="E132" s="13">
        <f t="shared" si="12"/>
        <v>0.39</v>
      </c>
      <c r="F132" s="13"/>
      <c r="G132" s="13"/>
      <c r="H132" s="51">
        <v>0.39</v>
      </c>
      <c r="I132" s="15">
        <v>0.39</v>
      </c>
      <c r="J132" s="8">
        <f t="shared" si="11"/>
        <v>0</v>
      </c>
      <c r="K132" s="13"/>
    </row>
    <row r="133" spans="1:11" s="6" customFormat="1" ht="24.75" customHeight="1">
      <c r="A133" s="12" t="s">
        <v>134</v>
      </c>
      <c r="B133" s="12" t="s">
        <v>139</v>
      </c>
      <c r="C133" s="12">
        <v>2081104</v>
      </c>
      <c r="D133" s="12" t="s">
        <v>140</v>
      </c>
      <c r="E133" s="13">
        <f t="shared" si="12"/>
        <v>1.566</v>
      </c>
      <c r="F133" s="13"/>
      <c r="G133" s="13"/>
      <c r="H133" s="51">
        <v>1.566</v>
      </c>
      <c r="I133" s="15">
        <v>1.566</v>
      </c>
      <c r="J133" s="8">
        <f t="shared" si="11"/>
        <v>0</v>
      </c>
      <c r="K133" s="13"/>
    </row>
    <row r="134" spans="1:11" s="6" customFormat="1" ht="24.75" customHeight="1">
      <c r="A134" s="12" t="s">
        <v>134</v>
      </c>
      <c r="B134" s="12" t="s">
        <v>141</v>
      </c>
      <c r="C134" s="12">
        <v>2081104</v>
      </c>
      <c r="D134" s="12" t="s">
        <v>142</v>
      </c>
      <c r="E134" s="13">
        <f t="shared" si="12"/>
        <v>4.5</v>
      </c>
      <c r="F134" s="13"/>
      <c r="G134" s="13"/>
      <c r="H134" s="51">
        <v>4.5</v>
      </c>
      <c r="I134" s="15">
        <v>4.5</v>
      </c>
      <c r="J134" s="8">
        <f t="shared" si="11"/>
        <v>0</v>
      </c>
      <c r="K134" s="13"/>
    </row>
    <row r="135" spans="1:11" s="6" customFormat="1" ht="24.75" customHeight="1">
      <c r="A135" s="12" t="s">
        <v>134</v>
      </c>
      <c r="B135" s="4" t="s">
        <v>665</v>
      </c>
      <c r="C135" s="12">
        <v>2081104</v>
      </c>
      <c r="D135" s="12"/>
      <c r="E135" s="13">
        <f>SUM(F135:H135)</f>
        <v>3.6</v>
      </c>
      <c r="F135" s="13"/>
      <c r="G135" s="13"/>
      <c r="H135" s="51">
        <v>3.6</v>
      </c>
      <c r="I135" s="15">
        <v>3.6</v>
      </c>
      <c r="J135" s="8">
        <f>E135-I135</f>
        <v>0</v>
      </c>
      <c r="K135" s="13"/>
    </row>
    <row r="136" spans="1:11" s="6" customFormat="1" ht="24.75" customHeight="1">
      <c r="A136" s="12" t="s">
        <v>134</v>
      </c>
      <c r="B136" s="12" t="s">
        <v>141</v>
      </c>
      <c r="C136" s="12">
        <v>2081105</v>
      </c>
      <c r="D136" s="12" t="s">
        <v>143</v>
      </c>
      <c r="E136" s="13">
        <f t="shared" si="12"/>
        <v>2.25</v>
      </c>
      <c r="F136" s="13"/>
      <c r="G136" s="13"/>
      <c r="H136" s="51">
        <v>2.25</v>
      </c>
      <c r="I136" s="15">
        <v>2.25</v>
      </c>
      <c r="J136" s="8">
        <f t="shared" si="11"/>
        <v>0</v>
      </c>
      <c r="K136" s="13"/>
    </row>
    <row r="137" spans="1:11" ht="24.75" customHeight="1">
      <c r="A137" s="8"/>
      <c r="B137" s="12" t="s">
        <v>236</v>
      </c>
      <c r="C137" s="8">
        <v>2081105</v>
      </c>
      <c r="D137" s="8"/>
      <c r="E137" s="13">
        <f t="shared" si="12"/>
        <v>1</v>
      </c>
      <c r="F137" s="13"/>
      <c r="G137" s="13"/>
      <c r="H137" s="51">
        <v>1</v>
      </c>
      <c r="I137" s="13">
        <v>1</v>
      </c>
      <c r="J137" s="8">
        <f t="shared" si="11"/>
        <v>0</v>
      </c>
      <c r="K137" s="13"/>
    </row>
    <row r="138" spans="1:11" ht="24.75" customHeight="1">
      <c r="A138" s="8"/>
      <c r="B138" s="12" t="s">
        <v>237</v>
      </c>
      <c r="C138" s="8">
        <v>2081105</v>
      </c>
      <c r="D138" s="8"/>
      <c r="E138" s="13">
        <f t="shared" si="12"/>
        <v>5</v>
      </c>
      <c r="F138" s="13"/>
      <c r="G138" s="13"/>
      <c r="H138" s="51">
        <v>5</v>
      </c>
      <c r="I138" s="13">
        <v>5</v>
      </c>
      <c r="J138" s="8">
        <f t="shared" si="11"/>
        <v>0</v>
      </c>
      <c r="K138" s="13"/>
    </row>
    <row r="139" spans="1:11" s="6" customFormat="1" ht="24.75" customHeight="1">
      <c r="A139" s="12" t="s">
        <v>134</v>
      </c>
      <c r="B139" s="12" t="s">
        <v>144</v>
      </c>
      <c r="C139" s="12">
        <v>2081107</v>
      </c>
      <c r="D139" s="12" t="s">
        <v>465</v>
      </c>
      <c r="E139" s="13">
        <f t="shared" si="12"/>
        <v>60.99</v>
      </c>
      <c r="F139" s="13"/>
      <c r="G139" s="13"/>
      <c r="H139" s="51">
        <v>60.99</v>
      </c>
      <c r="I139" s="15">
        <v>60.99</v>
      </c>
      <c r="J139" s="8">
        <f t="shared" si="11"/>
        <v>0</v>
      </c>
      <c r="K139" s="13"/>
    </row>
    <row r="140" spans="1:11" s="6" customFormat="1" ht="24.75" customHeight="1">
      <c r="A140" s="12" t="s">
        <v>134</v>
      </c>
      <c r="B140" s="12" t="s">
        <v>145</v>
      </c>
      <c r="C140" s="12">
        <v>2081107</v>
      </c>
      <c r="D140" s="12" t="s">
        <v>146</v>
      </c>
      <c r="E140" s="13">
        <f t="shared" si="12"/>
        <v>12.198</v>
      </c>
      <c r="F140" s="13"/>
      <c r="G140" s="13"/>
      <c r="H140" s="51">
        <v>12.198</v>
      </c>
      <c r="I140" s="15">
        <v>12.198</v>
      </c>
      <c r="J140" s="8">
        <f t="shared" si="11"/>
        <v>0</v>
      </c>
      <c r="K140" s="13"/>
    </row>
    <row r="141" spans="1:11" s="6" customFormat="1" ht="24.75" customHeight="1">
      <c r="A141" s="12" t="s">
        <v>57</v>
      </c>
      <c r="B141" s="12" t="s">
        <v>90</v>
      </c>
      <c r="C141" s="12">
        <v>2081199</v>
      </c>
      <c r="D141" s="12" t="s">
        <v>466</v>
      </c>
      <c r="E141" s="13">
        <f t="shared" si="12"/>
        <v>6.195</v>
      </c>
      <c r="F141" s="13"/>
      <c r="G141" s="13">
        <v>6.195</v>
      </c>
      <c r="H141" s="51"/>
      <c r="I141" s="15">
        <v>6.195</v>
      </c>
      <c r="J141" s="8">
        <f t="shared" si="11"/>
        <v>0</v>
      </c>
      <c r="K141" s="13"/>
    </row>
    <row r="142" spans="1:11" s="6" customFormat="1" ht="24.75" customHeight="1">
      <c r="A142" s="12" t="s">
        <v>134</v>
      </c>
      <c r="B142" s="12" t="s">
        <v>139</v>
      </c>
      <c r="C142" s="12">
        <v>2081199</v>
      </c>
      <c r="D142" s="12" t="s">
        <v>147</v>
      </c>
      <c r="E142" s="13">
        <f t="shared" si="12"/>
        <v>3.75</v>
      </c>
      <c r="F142" s="13"/>
      <c r="G142" s="13"/>
      <c r="H142" s="51">
        <v>3.75</v>
      </c>
      <c r="I142" s="15">
        <v>3.75</v>
      </c>
      <c r="J142" s="8">
        <f t="shared" si="11"/>
        <v>0</v>
      </c>
      <c r="K142" s="13"/>
    </row>
    <row r="143" spans="1:11" s="6" customFormat="1" ht="24.75" customHeight="1">
      <c r="A143" s="12" t="s">
        <v>134</v>
      </c>
      <c r="B143" s="12" t="s">
        <v>141</v>
      </c>
      <c r="C143" s="12">
        <v>2081199</v>
      </c>
      <c r="D143" s="12" t="s">
        <v>148</v>
      </c>
      <c r="E143" s="13">
        <f t="shared" si="12"/>
        <v>5.79</v>
      </c>
      <c r="F143" s="13"/>
      <c r="G143" s="13"/>
      <c r="H143" s="51">
        <v>5.79</v>
      </c>
      <c r="I143" s="15">
        <v>5.79</v>
      </c>
      <c r="J143" s="8">
        <f t="shared" si="11"/>
        <v>0</v>
      </c>
      <c r="K143" s="13"/>
    </row>
    <row r="144" spans="1:11" s="6" customFormat="1" ht="24.75" customHeight="1">
      <c r="A144" s="12" t="s">
        <v>57</v>
      </c>
      <c r="B144" s="12" t="s">
        <v>149</v>
      </c>
      <c r="C144" s="12">
        <v>2081199</v>
      </c>
      <c r="D144" s="12" t="s">
        <v>150</v>
      </c>
      <c r="E144" s="13">
        <f t="shared" si="12"/>
        <v>3.6</v>
      </c>
      <c r="F144" s="13"/>
      <c r="G144" s="13"/>
      <c r="H144" s="51">
        <v>3.6</v>
      </c>
      <c r="I144" s="15">
        <v>3.6</v>
      </c>
      <c r="J144" s="8">
        <f t="shared" si="11"/>
        <v>0</v>
      </c>
      <c r="K144" s="13"/>
    </row>
    <row r="145" spans="1:11" s="6" customFormat="1" ht="24.75" customHeight="1">
      <c r="A145" s="12" t="s">
        <v>134</v>
      </c>
      <c r="B145" s="12" t="s">
        <v>151</v>
      </c>
      <c r="C145" s="12">
        <v>2081199</v>
      </c>
      <c r="D145" s="12" t="s">
        <v>152</v>
      </c>
      <c r="E145" s="13">
        <f t="shared" si="12"/>
        <v>0.7</v>
      </c>
      <c r="F145" s="13"/>
      <c r="G145" s="13"/>
      <c r="H145" s="51">
        <v>0.7</v>
      </c>
      <c r="I145" s="15">
        <v>0.7</v>
      </c>
      <c r="J145" s="8">
        <f t="shared" si="11"/>
        <v>0</v>
      </c>
      <c r="K145" s="13"/>
    </row>
    <row r="146" spans="1:11" s="6" customFormat="1" ht="24.75" customHeight="1">
      <c r="A146" s="12" t="s">
        <v>57</v>
      </c>
      <c r="B146" s="12" t="s">
        <v>153</v>
      </c>
      <c r="C146" s="12">
        <v>2081199</v>
      </c>
      <c r="D146" s="12" t="s">
        <v>154</v>
      </c>
      <c r="E146" s="13">
        <f t="shared" si="12"/>
        <v>15</v>
      </c>
      <c r="F146" s="13"/>
      <c r="G146" s="13"/>
      <c r="H146" s="51">
        <v>15</v>
      </c>
      <c r="I146" s="15">
        <f>9.345+5.655</f>
        <v>15</v>
      </c>
      <c r="J146" s="8">
        <f t="shared" si="11"/>
        <v>0</v>
      </c>
      <c r="K146" s="13"/>
    </row>
    <row r="147" spans="1:11" s="6" customFormat="1" ht="24.75" customHeight="1">
      <c r="A147" s="86" t="s">
        <v>467</v>
      </c>
      <c r="B147" s="87"/>
      <c r="C147" s="87"/>
      <c r="D147" s="88"/>
      <c r="E147" s="13">
        <f aca="true" t="shared" si="13" ref="E147:K147">SUM(E148:E153)</f>
        <v>640</v>
      </c>
      <c r="F147" s="13">
        <f t="shared" si="13"/>
        <v>0</v>
      </c>
      <c r="G147" s="13">
        <f t="shared" si="13"/>
        <v>250</v>
      </c>
      <c r="H147" s="13">
        <f t="shared" si="13"/>
        <v>390</v>
      </c>
      <c r="I147" s="13">
        <f t="shared" si="13"/>
        <v>635.6800000000001</v>
      </c>
      <c r="J147" s="13">
        <f t="shared" si="13"/>
        <v>4.32</v>
      </c>
      <c r="K147" s="13">
        <f t="shared" si="13"/>
        <v>0</v>
      </c>
    </row>
    <row r="148" spans="1:11" s="6" customFormat="1" ht="24.75" customHeight="1">
      <c r="A148" s="12" t="s">
        <v>57</v>
      </c>
      <c r="B148" s="12" t="s">
        <v>64</v>
      </c>
      <c r="C148" s="8">
        <v>2081501</v>
      </c>
      <c r="D148" s="12" t="s">
        <v>65</v>
      </c>
      <c r="E148" s="13">
        <f aca="true" t="shared" si="14" ref="E148:E153">SUM(F148:H148)</f>
        <v>4.32</v>
      </c>
      <c r="F148" s="13">
        <v>4.32</v>
      </c>
      <c r="G148" s="13"/>
      <c r="H148" s="51"/>
      <c r="I148" s="15"/>
      <c r="J148" s="8">
        <f t="shared" si="11"/>
        <v>4.32</v>
      </c>
      <c r="K148" s="13"/>
    </row>
    <row r="149" spans="1:11" s="6" customFormat="1" ht="24.75" customHeight="1">
      <c r="A149" s="12" t="s">
        <v>57</v>
      </c>
      <c r="B149" s="12" t="s">
        <v>66</v>
      </c>
      <c r="C149" s="8">
        <v>2081501</v>
      </c>
      <c r="D149" s="12" t="s">
        <v>468</v>
      </c>
      <c r="E149" s="13">
        <f t="shared" si="14"/>
        <v>-4.32</v>
      </c>
      <c r="F149" s="13">
        <v>-4.32</v>
      </c>
      <c r="G149" s="13"/>
      <c r="H149" s="51"/>
      <c r="I149" s="15">
        <v>-4.32</v>
      </c>
      <c r="J149" s="8">
        <f t="shared" si="11"/>
        <v>0</v>
      </c>
      <c r="K149" s="13"/>
    </row>
    <row r="150" spans="1:11" s="6" customFormat="1" ht="24.75" customHeight="1">
      <c r="A150" s="12" t="s">
        <v>57</v>
      </c>
      <c r="B150" s="12" t="s">
        <v>74</v>
      </c>
      <c r="C150" s="12">
        <v>2081501</v>
      </c>
      <c r="D150" s="12" t="s">
        <v>75</v>
      </c>
      <c r="E150" s="13">
        <f t="shared" si="14"/>
        <v>243</v>
      </c>
      <c r="F150" s="51"/>
      <c r="G150" s="51">
        <v>243</v>
      </c>
      <c r="H150" s="51"/>
      <c r="I150" s="50">
        <f>100.2875+142.7125</f>
        <v>243</v>
      </c>
      <c r="J150" s="54">
        <f t="shared" si="11"/>
        <v>0</v>
      </c>
      <c r="K150" s="13"/>
    </row>
    <row r="151" spans="1:11" s="6" customFormat="1" ht="24.75" customHeight="1">
      <c r="A151" s="12" t="s">
        <v>57</v>
      </c>
      <c r="B151" s="12" t="s">
        <v>74</v>
      </c>
      <c r="C151" s="12">
        <v>2081502</v>
      </c>
      <c r="D151" s="12" t="s">
        <v>75</v>
      </c>
      <c r="E151" s="13">
        <f t="shared" si="14"/>
        <v>7</v>
      </c>
      <c r="F151" s="51"/>
      <c r="G151" s="51">
        <v>7</v>
      </c>
      <c r="H151" s="51"/>
      <c r="I151" s="50">
        <v>7</v>
      </c>
      <c r="J151" s="54">
        <f t="shared" si="11"/>
        <v>0</v>
      </c>
      <c r="K151" s="13"/>
    </row>
    <row r="152" spans="1:11" s="6" customFormat="1" ht="24.75" customHeight="1">
      <c r="A152" s="12"/>
      <c r="B152" s="12" t="s">
        <v>666</v>
      </c>
      <c r="C152" s="12">
        <v>2081501</v>
      </c>
      <c r="D152" s="1" t="s">
        <v>65</v>
      </c>
      <c r="E152" s="13">
        <f t="shared" si="14"/>
        <v>370</v>
      </c>
      <c r="F152" s="51"/>
      <c r="G152" s="51"/>
      <c r="H152" s="51">
        <v>370</v>
      </c>
      <c r="I152" s="50">
        <v>370</v>
      </c>
      <c r="J152" s="54"/>
      <c r="K152" s="13"/>
    </row>
    <row r="153" spans="1:11" s="6" customFormat="1" ht="24.75" customHeight="1">
      <c r="A153" s="12" t="s">
        <v>57</v>
      </c>
      <c r="B153" s="12" t="s">
        <v>155</v>
      </c>
      <c r="C153" s="12">
        <v>2081502</v>
      </c>
      <c r="D153" s="12" t="s">
        <v>156</v>
      </c>
      <c r="E153" s="13">
        <f t="shared" si="14"/>
        <v>20</v>
      </c>
      <c r="F153" s="51"/>
      <c r="G153" s="51"/>
      <c r="H153" s="51">
        <v>20</v>
      </c>
      <c r="I153" s="50">
        <v>20</v>
      </c>
      <c r="J153" s="54">
        <f t="shared" si="11"/>
        <v>0</v>
      </c>
      <c r="K153" s="13"/>
    </row>
    <row r="154" spans="1:11" s="6" customFormat="1" ht="24.75" customHeight="1">
      <c r="A154" s="86" t="s">
        <v>469</v>
      </c>
      <c r="B154" s="87"/>
      <c r="C154" s="87"/>
      <c r="D154" s="88"/>
      <c r="E154" s="13">
        <f>SUM(E155)</f>
        <v>6</v>
      </c>
      <c r="F154" s="51">
        <f>SUM(F155)</f>
        <v>0</v>
      </c>
      <c r="G154" s="51">
        <f>SUM(G155)</f>
        <v>0</v>
      </c>
      <c r="H154" s="51">
        <f>SUM(H155)</f>
        <v>6</v>
      </c>
      <c r="I154" s="51">
        <f>SUM(I155)</f>
        <v>6</v>
      </c>
      <c r="J154" s="54">
        <f t="shared" si="11"/>
        <v>0</v>
      </c>
      <c r="K154" s="13"/>
    </row>
    <row r="155" spans="1:11" s="6" customFormat="1" ht="24.75" customHeight="1">
      <c r="A155" s="12" t="s">
        <v>57</v>
      </c>
      <c r="B155" s="12" t="s">
        <v>157</v>
      </c>
      <c r="C155" s="12">
        <v>2082002</v>
      </c>
      <c r="D155" s="12" t="s">
        <v>470</v>
      </c>
      <c r="E155" s="13">
        <f>SUM(F155:H155)</f>
        <v>6</v>
      </c>
      <c r="F155" s="13"/>
      <c r="G155" s="13"/>
      <c r="H155" s="51">
        <v>6</v>
      </c>
      <c r="I155" s="15">
        <v>6</v>
      </c>
      <c r="J155" s="8">
        <f t="shared" si="11"/>
        <v>0</v>
      </c>
      <c r="K155" s="13"/>
    </row>
    <row r="156" spans="1:11" s="6" customFormat="1" ht="24.75" customHeight="1">
      <c r="A156" s="86" t="s">
        <v>471</v>
      </c>
      <c r="B156" s="87"/>
      <c r="C156" s="87"/>
      <c r="D156" s="88"/>
      <c r="E156" s="13">
        <f>SUM(E157)</f>
        <v>38</v>
      </c>
      <c r="F156" s="13">
        <f>SUM(F157)</f>
        <v>0</v>
      </c>
      <c r="G156" s="13">
        <f>SUM(G157)</f>
        <v>0</v>
      </c>
      <c r="H156" s="51">
        <f>SUM(H157)</f>
        <v>38</v>
      </c>
      <c r="I156" s="13">
        <f>SUM(I157)</f>
        <v>38</v>
      </c>
      <c r="J156" s="8">
        <f t="shared" si="11"/>
        <v>0</v>
      </c>
      <c r="K156" s="13"/>
    </row>
    <row r="157" spans="1:11" s="6" customFormat="1" ht="24.75" customHeight="1">
      <c r="A157" s="12" t="s">
        <v>57</v>
      </c>
      <c r="B157" s="12" t="s">
        <v>158</v>
      </c>
      <c r="C157" s="12">
        <v>2082102</v>
      </c>
      <c r="D157" s="12" t="s">
        <v>159</v>
      </c>
      <c r="E157" s="13">
        <f>SUM(F157:H157)</f>
        <v>38</v>
      </c>
      <c r="F157" s="13"/>
      <c r="G157" s="13"/>
      <c r="H157" s="51">
        <v>38</v>
      </c>
      <c r="I157" s="15">
        <v>38</v>
      </c>
      <c r="J157" s="8">
        <f t="shared" si="11"/>
        <v>0</v>
      </c>
      <c r="K157" s="13"/>
    </row>
    <row r="158" spans="1:11" s="6" customFormat="1" ht="24.75" customHeight="1">
      <c r="A158" s="86" t="s">
        <v>472</v>
      </c>
      <c r="B158" s="87"/>
      <c r="C158" s="87"/>
      <c r="D158" s="88"/>
      <c r="E158" s="13">
        <f>SUM(E159:E161)</f>
        <v>3776</v>
      </c>
      <c r="F158" s="13">
        <f>SUM(F159:F161)</f>
        <v>0</v>
      </c>
      <c r="G158" s="13">
        <f>SUM(G159:G161)</f>
        <v>0</v>
      </c>
      <c r="H158" s="51">
        <f>SUM(H159:H161)</f>
        <v>3776</v>
      </c>
      <c r="I158" s="13">
        <f>SUM(I159:I161)</f>
        <v>3776</v>
      </c>
      <c r="J158" s="8">
        <f t="shared" si="11"/>
        <v>0</v>
      </c>
      <c r="K158" s="13"/>
    </row>
    <row r="159" spans="1:11" s="6" customFormat="1" ht="24.75" customHeight="1">
      <c r="A159" s="12" t="s">
        <v>57</v>
      </c>
      <c r="B159" s="12" t="s">
        <v>160</v>
      </c>
      <c r="C159" s="12">
        <v>2089901</v>
      </c>
      <c r="D159" s="12" t="s">
        <v>161</v>
      </c>
      <c r="E159" s="13">
        <f>SUM(F159:H159)</f>
        <v>2218</v>
      </c>
      <c r="F159" s="13"/>
      <c r="G159" s="13"/>
      <c r="H159" s="51">
        <v>2218</v>
      </c>
      <c r="I159" s="15">
        <v>2218</v>
      </c>
      <c r="J159" s="8">
        <f t="shared" si="11"/>
        <v>0</v>
      </c>
      <c r="K159" s="13"/>
    </row>
    <row r="160" spans="1:11" s="6" customFormat="1" ht="24.75" customHeight="1">
      <c r="A160" s="12" t="s">
        <v>57</v>
      </c>
      <c r="B160" s="12" t="s">
        <v>162</v>
      </c>
      <c r="C160" s="12">
        <v>2089901</v>
      </c>
      <c r="D160" s="12" t="s">
        <v>163</v>
      </c>
      <c r="E160" s="13">
        <f>SUM(F160:H160)</f>
        <v>127</v>
      </c>
      <c r="F160" s="13"/>
      <c r="G160" s="13"/>
      <c r="H160" s="13">
        <v>127</v>
      </c>
      <c r="I160" s="15">
        <v>127</v>
      </c>
      <c r="J160" s="8">
        <f t="shared" si="11"/>
        <v>0</v>
      </c>
      <c r="K160" s="13"/>
    </row>
    <row r="161" spans="1:11" s="6" customFormat="1" ht="24.75" customHeight="1">
      <c r="A161" s="12" t="s">
        <v>57</v>
      </c>
      <c r="B161" s="12" t="s">
        <v>164</v>
      </c>
      <c r="C161" s="12">
        <v>2089901</v>
      </c>
      <c r="D161" s="12" t="s">
        <v>165</v>
      </c>
      <c r="E161" s="13">
        <f>SUM(F161:H161)</f>
        <v>1431</v>
      </c>
      <c r="F161" s="13"/>
      <c r="G161" s="13"/>
      <c r="H161" s="13">
        <v>1431</v>
      </c>
      <c r="I161" s="15">
        <v>1431</v>
      </c>
      <c r="J161" s="8">
        <f t="shared" si="11"/>
        <v>0</v>
      </c>
      <c r="K161" s="13"/>
    </row>
    <row r="162" spans="1:11" s="6" customFormat="1" ht="24.75" customHeight="1">
      <c r="A162" s="101" t="s">
        <v>473</v>
      </c>
      <c r="B162" s="102"/>
      <c r="C162" s="102"/>
      <c r="D162" s="103"/>
      <c r="E162" s="13">
        <f aca="true" t="shared" si="15" ref="E162:J162">E163+E165+E168+E188+E190+E201+E204+E206+E211+E214</f>
        <v>6108.490040999999</v>
      </c>
      <c r="F162" s="13">
        <f t="shared" si="15"/>
        <v>4.1E-05</v>
      </c>
      <c r="G162" s="13">
        <f t="shared" si="15"/>
        <v>17.54</v>
      </c>
      <c r="H162" s="13">
        <f t="shared" si="15"/>
        <v>6090.950000000001</v>
      </c>
      <c r="I162" s="13">
        <f t="shared" si="15"/>
        <v>6108.49</v>
      </c>
      <c r="J162" s="49">
        <f t="shared" si="15"/>
        <v>4.099999989648495E-05</v>
      </c>
      <c r="K162" s="13"/>
    </row>
    <row r="163" spans="1:11" s="6" customFormat="1" ht="24.75" customHeight="1">
      <c r="A163" s="86" t="s">
        <v>474</v>
      </c>
      <c r="B163" s="87"/>
      <c r="C163" s="87"/>
      <c r="D163" s="88"/>
      <c r="E163" s="13">
        <f>SUM(E164)</f>
        <v>300</v>
      </c>
      <c r="F163" s="13">
        <f>SUM(F164)</f>
        <v>0</v>
      </c>
      <c r="G163" s="13">
        <f>SUM(G164)</f>
        <v>0</v>
      </c>
      <c r="H163" s="13">
        <f>SUM(H164)</f>
        <v>300</v>
      </c>
      <c r="I163" s="13">
        <f>SUM(I164)</f>
        <v>300</v>
      </c>
      <c r="J163" s="8">
        <f t="shared" si="11"/>
        <v>0</v>
      </c>
      <c r="K163" s="13"/>
    </row>
    <row r="164" spans="1:11" s="6" customFormat="1" ht="24.75" customHeight="1">
      <c r="A164" s="12" t="s">
        <v>67</v>
      </c>
      <c r="B164" s="12" t="s">
        <v>166</v>
      </c>
      <c r="C164" s="12">
        <v>2100299</v>
      </c>
      <c r="D164" s="12" t="s">
        <v>167</v>
      </c>
      <c r="E164" s="13">
        <f>SUM(F164:H164)</f>
        <v>300</v>
      </c>
      <c r="F164" s="13"/>
      <c r="G164" s="13"/>
      <c r="H164" s="13">
        <v>300</v>
      </c>
      <c r="I164" s="13">
        <v>300</v>
      </c>
      <c r="J164" s="8">
        <f t="shared" si="11"/>
        <v>0</v>
      </c>
      <c r="K164" s="13"/>
    </row>
    <row r="165" spans="1:11" s="6" customFormat="1" ht="24.75" customHeight="1">
      <c r="A165" s="86" t="s">
        <v>475</v>
      </c>
      <c r="B165" s="87"/>
      <c r="C165" s="87"/>
      <c r="D165" s="88"/>
      <c r="E165" s="13">
        <f>SUM(E166:E167)</f>
        <v>44.700001</v>
      </c>
      <c r="F165" s="13">
        <f>SUM(F166:F167)</f>
        <v>1E-06</v>
      </c>
      <c r="G165" s="13">
        <f>SUM(G166:G167)</f>
        <v>0</v>
      </c>
      <c r="H165" s="13">
        <f>SUM(H166:H167)</f>
        <v>44.7</v>
      </c>
      <c r="I165" s="13">
        <f>SUM(I166:I167)</f>
        <v>44.7</v>
      </c>
      <c r="J165" s="49">
        <f t="shared" si="11"/>
        <v>9.999999974752427E-07</v>
      </c>
      <c r="K165" s="13"/>
    </row>
    <row r="166" spans="1:11" s="6" customFormat="1" ht="24.75" customHeight="1">
      <c r="A166" s="12" t="s">
        <v>67</v>
      </c>
      <c r="B166" s="12" t="s">
        <v>68</v>
      </c>
      <c r="C166" s="12">
        <v>2100399</v>
      </c>
      <c r="D166" s="12" t="s">
        <v>69</v>
      </c>
      <c r="E166" s="13">
        <f>SUM(F166:H166)</f>
        <v>1E-06</v>
      </c>
      <c r="F166" s="15">
        <v>1E-06</v>
      </c>
      <c r="G166" s="13"/>
      <c r="H166" s="13"/>
      <c r="I166" s="15">
        <v>0</v>
      </c>
      <c r="J166" s="8">
        <f t="shared" si="11"/>
        <v>1E-06</v>
      </c>
      <c r="K166" s="13"/>
    </row>
    <row r="167" spans="1:11" s="6" customFormat="1" ht="24.75" customHeight="1">
      <c r="A167" s="12" t="s">
        <v>67</v>
      </c>
      <c r="B167" s="12" t="s">
        <v>168</v>
      </c>
      <c r="C167" s="12">
        <v>2100399</v>
      </c>
      <c r="D167" s="12" t="s">
        <v>169</v>
      </c>
      <c r="E167" s="13">
        <f>SUM(F167:H167)</f>
        <v>44.7</v>
      </c>
      <c r="F167" s="13"/>
      <c r="G167" s="15"/>
      <c r="H167" s="15">
        <v>44.7</v>
      </c>
      <c r="I167" s="15">
        <v>44.7</v>
      </c>
      <c r="J167" s="8">
        <f t="shared" si="11"/>
        <v>0</v>
      </c>
      <c r="K167" s="13"/>
    </row>
    <row r="168" spans="1:11" s="6" customFormat="1" ht="24.75" customHeight="1">
      <c r="A168" s="86" t="s">
        <v>476</v>
      </c>
      <c r="B168" s="87"/>
      <c r="C168" s="87"/>
      <c r="D168" s="88"/>
      <c r="E168" s="13">
        <f>SUM(E169:E187)</f>
        <v>1374.47004</v>
      </c>
      <c r="F168" s="13">
        <f>SUM(F169:F187)</f>
        <v>4E-05</v>
      </c>
      <c r="G168" s="13">
        <f>SUM(G169:G187)</f>
        <v>17.54</v>
      </c>
      <c r="H168" s="13">
        <f>SUM(H169:H187)</f>
        <v>1356.93</v>
      </c>
      <c r="I168" s="13">
        <f>SUM(I169:I187)</f>
        <v>1374.47</v>
      </c>
      <c r="J168" s="49">
        <f t="shared" si="11"/>
        <v>3.999999989900971E-05</v>
      </c>
      <c r="K168" s="13"/>
    </row>
    <row r="169" spans="1:11" s="6" customFormat="1" ht="24.75" customHeight="1">
      <c r="A169" s="12" t="s">
        <v>67</v>
      </c>
      <c r="B169" s="12" t="s">
        <v>170</v>
      </c>
      <c r="C169" s="12">
        <v>2100408</v>
      </c>
      <c r="D169" s="12" t="s">
        <v>171</v>
      </c>
      <c r="E169" s="13">
        <f aca="true" t="shared" si="16" ref="E169:E187">SUM(F169:H169)</f>
        <v>1039.78</v>
      </c>
      <c r="F169" s="13"/>
      <c r="G169" s="13"/>
      <c r="H169" s="13">
        <v>1039.78</v>
      </c>
      <c r="I169" s="15">
        <v>1039.78</v>
      </c>
      <c r="J169" s="8">
        <f t="shared" si="11"/>
        <v>0</v>
      </c>
      <c r="K169" s="13"/>
    </row>
    <row r="170" spans="1:11" ht="24.75" customHeight="1">
      <c r="A170" s="12" t="s">
        <v>67</v>
      </c>
      <c r="B170" s="12" t="s">
        <v>172</v>
      </c>
      <c r="C170" s="12">
        <v>2100408</v>
      </c>
      <c r="D170" s="12" t="s">
        <v>173</v>
      </c>
      <c r="E170" s="13">
        <f t="shared" si="16"/>
        <v>76.74</v>
      </c>
      <c r="F170" s="13"/>
      <c r="G170" s="13"/>
      <c r="H170" s="13">
        <v>76.74</v>
      </c>
      <c r="I170" s="15">
        <v>76.74</v>
      </c>
      <c r="J170" s="8">
        <f t="shared" si="11"/>
        <v>0</v>
      </c>
      <c r="K170" s="13"/>
    </row>
    <row r="171" spans="1:11" ht="24.75" customHeight="1">
      <c r="A171" s="12" t="s">
        <v>67</v>
      </c>
      <c r="B171" s="12" t="s">
        <v>174</v>
      </c>
      <c r="C171" s="12">
        <v>2100408</v>
      </c>
      <c r="D171" s="12" t="s">
        <v>175</v>
      </c>
      <c r="E171" s="13">
        <f t="shared" si="16"/>
        <v>29.1</v>
      </c>
      <c r="F171" s="13"/>
      <c r="G171" s="13"/>
      <c r="H171" s="13">
        <v>29.1</v>
      </c>
      <c r="I171" s="15">
        <v>29.1</v>
      </c>
      <c r="J171" s="8">
        <f t="shared" si="11"/>
        <v>0</v>
      </c>
      <c r="K171" s="13"/>
    </row>
    <row r="172" spans="1:11" ht="24.75" customHeight="1">
      <c r="A172" s="12" t="s">
        <v>67</v>
      </c>
      <c r="B172" s="12" t="s">
        <v>86</v>
      </c>
      <c r="C172" s="12">
        <v>2100409</v>
      </c>
      <c r="D172" s="12" t="s">
        <v>87</v>
      </c>
      <c r="E172" s="13">
        <f t="shared" si="16"/>
        <v>10.02</v>
      </c>
      <c r="F172" s="13"/>
      <c r="G172" s="13">
        <v>10.02</v>
      </c>
      <c r="H172" s="13"/>
      <c r="I172" s="15">
        <v>10.02</v>
      </c>
      <c r="J172" s="8">
        <f t="shared" si="11"/>
        <v>0</v>
      </c>
      <c r="K172" s="13"/>
    </row>
    <row r="173" spans="1:11" ht="24.75" customHeight="1">
      <c r="A173" s="12" t="s">
        <v>67</v>
      </c>
      <c r="B173" s="12" t="s">
        <v>88</v>
      </c>
      <c r="C173" s="12">
        <v>2100409</v>
      </c>
      <c r="D173" s="12" t="s">
        <v>89</v>
      </c>
      <c r="E173" s="13">
        <f t="shared" si="16"/>
        <v>-0.48</v>
      </c>
      <c r="F173" s="13"/>
      <c r="G173" s="13">
        <v>-0.48</v>
      </c>
      <c r="H173" s="13"/>
      <c r="I173" s="15">
        <v>-0.48</v>
      </c>
      <c r="J173" s="8">
        <f t="shared" si="11"/>
        <v>0</v>
      </c>
      <c r="K173" s="13"/>
    </row>
    <row r="174" spans="1:11" ht="24.75" customHeight="1">
      <c r="A174" s="12" t="s">
        <v>67</v>
      </c>
      <c r="B174" s="12" t="s">
        <v>176</v>
      </c>
      <c r="C174" s="12">
        <v>2100409</v>
      </c>
      <c r="D174" s="12" t="s">
        <v>177</v>
      </c>
      <c r="E174" s="13">
        <f t="shared" si="16"/>
        <v>27.8</v>
      </c>
      <c r="F174" s="13"/>
      <c r="G174" s="13"/>
      <c r="H174" s="13">
        <v>27.8</v>
      </c>
      <c r="I174" s="15">
        <v>27.8</v>
      </c>
      <c r="J174" s="8">
        <f t="shared" si="11"/>
        <v>0</v>
      </c>
      <c r="K174" s="13"/>
    </row>
    <row r="175" spans="1:11" ht="24.75" customHeight="1">
      <c r="A175" s="12" t="s">
        <v>67</v>
      </c>
      <c r="B175" s="12" t="s">
        <v>178</v>
      </c>
      <c r="C175" s="12">
        <v>2100409</v>
      </c>
      <c r="D175" s="12" t="s">
        <v>179</v>
      </c>
      <c r="E175" s="13">
        <f t="shared" si="16"/>
        <v>18.6</v>
      </c>
      <c r="F175" s="13"/>
      <c r="G175" s="13"/>
      <c r="H175" s="13">
        <v>18.6</v>
      </c>
      <c r="I175" s="15">
        <v>18.6</v>
      </c>
      <c r="J175" s="8">
        <f t="shared" si="11"/>
        <v>0</v>
      </c>
      <c r="K175" s="13"/>
    </row>
    <row r="176" spans="1:11" ht="24.75" customHeight="1">
      <c r="A176" s="12" t="s">
        <v>67</v>
      </c>
      <c r="B176" s="12" t="s">
        <v>180</v>
      </c>
      <c r="C176" s="12">
        <v>2100409</v>
      </c>
      <c r="D176" s="12" t="s">
        <v>181</v>
      </c>
      <c r="E176" s="13">
        <f t="shared" si="16"/>
        <v>1.5</v>
      </c>
      <c r="F176" s="13"/>
      <c r="G176" s="13"/>
      <c r="H176" s="13">
        <v>1.5</v>
      </c>
      <c r="I176" s="15">
        <v>1.5</v>
      </c>
      <c r="J176" s="8">
        <f t="shared" si="11"/>
        <v>0</v>
      </c>
      <c r="K176" s="13"/>
    </row>
    <row r="177" spans="1:11" ht="24.75" customHeight="1">
      <c r="A177" s="12" t="s">
        <v>67</v>
      </c>
      <c r="B177" s="12" t="s">
        <v>182</v>
      </c>
      <c r="C177" s="12">
        <v>2100409</v>
      </c>
      <c r="D177" s="12" t="s">
        <v>183</v>
      </c>
      <c r="E177" s="13">
        <f t="shared" si="16"/>
        <v>3.73</v>
      </c>
      <c r="F177" s="13"/>
      <c r="G177" s="13"/>
      <c r="H177" s="13">
        <v>3.73</v>
      </c>
      <c r="I177" s="15">
        <v>3.73</v>
      </c>
      <c r="J177" s="8">
        <f t="shared" si="11"/>
        <v>0</v>
      </c>
      <c r="K177" s="13"/>
    </row>
    <row r="178" spans="1:11" ht="24.75" customHeight="1">
      <c r="A178" s="12" t="s">
        <v>184</v>
      </c>
      <c r="B178" s="12" t="s">
        <v>185</v>
      </c>
      <c r="C178" s="12">
        <v>2100409</v>
      </c>
      <c r="D178" s="12" t="s">
        <v>186</v>
      </c>
      <c r="E178" s="13">
        <f t="shared" si="16"/>
        <v>15</v>
      </c>
      <c r="F178" s="13"/>
      <c r="G178" s="13"/>
      <c r="H178" s="13">
        <v>15</v>
      </c>
      <c r="I178" s="15">
        <v>15</v>
      </c>
      <c r="J178" s="8">
        <f t="shared" si="11"/>
        <v>0</v>
      </c>
      <c r="K178" s="13"/>
    </row>
    <row r="179" spans="1:11" ht="24.75" customHeight="1">
      <c r="A179" s="12" t="s">
        <v>67</v>
      </c>
      <c r="B179" s="12" t="s">
        <v>187</v>
      </c>
      <c r="C179" s="12">
        <v>2100409</v>
      </c>
      <c r="D179" s="12" t="s">
        <v>188</v>
      </c>
      <c r="E179" s="13">
        <f t="shared" si="16"/>
        <v>1.8</v>
      </c>
      <c r="F179" s="13"/>
      <c r="G179" s="13"/>
      <c r="H179" s="13">
        <v>1.8</v>
      </c>
      <c r="I179" s="15">
        <v>1.8</v>
      </c>
      <c r="J179" s="8">
        <f t="shared" si="11"/>
        <v>0</v>
      </c>
      <c r="K179" s="13"/>
    </row>
    <row r="180" spans="1:11" ht="24.75" customHeight="1">
      <c r="A180" s="12" t="s">
        <v>189</v>
      </c>
      <c r="B180" s="12" t="s">
        <v>187</v>
      </c>
      <c r="C180" s="12">
        <v>2100409</v>
      </c>
      <c r="D180" s="12" t="s">
        <v>188</v>
      </c>
      <c r="E180" s="13">
        <f t="shared" si="16"/>
        <v>7.38</v>
      </c>
      <c r="F180" s="13"/>
      <c r="G180" s="13"/>
      <c r="H180" s="13">
        <v>7.38</v>
      </c>
      <c r="I180" s="15">
        <v>7.38</v>
      </c>
      <c r="J180" s="8">
        <f t="shared" si="11"/>
        <v>0</v>
      </c>
      <c r="K180" s="13"/>
    </row>
    <row r="181" spans="1:11" ht="24.75" customHeight="1">
      <c r="A181" s="12" t="s">
        <v>67</v>
      </c>
      <c r="B181" s="12" t="s">
        <v>190</v>
      </c>
      <c r="C181" s="12">
        <v>2100409</v>
      </c>
      <c r="D181" s="12" t="s">
        <v>191</v>
      </c>
      <c r="E181" s="13">
        <f t="shared" si="16"/>
        <v>41.69</v>
      </c>
      <c r="F181" s="13"/>
      <c r="G181" s="13"/>
      <c r="H181" s="13">
        <v>41.69</v>
      </c>
      <c r="I181" s="15">
        <v>41.69</v>
      </c>
      <c r="J181" s="8">
        <f t="shared" si="11"/>
        <v>0</v>
      </c>
      <c r="K181" s="13"/>
    </row>
    <row r="182" spans="1:11" ht="24.75" customHeight="1">
      <c r="A182" s="12" t="s">
        <v>67</v>
      </c>
      <c r="B182" s="12" t="s">
        <v>192</v>
      </c>
      <c r="C182" s="12">
        <v>2100409</v>
      </c>
      <c r="D182" s="12" t="s">
        <v>193</v>
      </c>
      <c r="E182" s="13">
        <f t="shared" si="16"/>
        <v>9.44</v>
      </c>
      <c r="F182" s="13"/>
      <c r="G182" s="13"/>
      <c r="H182" s="13">
        <v>9.44</v>
      </c>
      <c r="I182" s="15">
        <v>9.44</v>
      </c>
      <c r="J182" s="8">
        <f t="shared" si="11"/>
        <v>0</v>
      </c>
      <c r="K182" s="13"/>
    </row>
    <row r="183" spans="1:11" ht="24.75" customHeight="1">
      <c r="A183" s="8" t="s">
        <v>67</v>
      </c>
      <c r="B183" s="12" t="s">
        <v>234</v>
      </c>
      <c r="C183" s="8">
        <v>2100409</v>
      </c>
      <c r="D183" s="8" t="s">
        <v>235</v>
      </c>
      <c r="E183" s="13">
        <f t="shared" si="16"/>
        <v>71.94</v>
      </c>
      <c r="F183" s="13"/>
      <c r="G183" s="13"/>
      <c r="H183" s="13">
        <v>71.94</v>
      </c>
      <c r="I183" s="13">
        <v>71.94</v>
      </c>
      <c r="J183" s="8">
        <f t="shared" si="11"/>
        <v>0</v>
      </c>
      <c r="K183" s="13"/>
    </row>
    <row r="184" spans="1:11" ht="24.75" customHeight="1">
      <c r="A184" s="8"/>
      <c r="B184" s="12" t="s">
        <v>238</v>
      </c>
      <c r="C184" s="8">
        <v>2100409</v>
      </c>
      <c r="D184" s="8"/>
      <c r="E184" s="13">
        <f t="shared" si="16"/>
        <v>-2.97</v>
      </c>
      <c r="F184" s="13"/>
      <c r="G184" s="13"/>
      <c r="H184" s="13">
        <v>-2.97</v>
      </c>
      <c r="I184" s="13">
        <v>-2.97</v>
      </c>
      <c r="J184" s="8">
        <f t="shared" si="11"/>
        <v>0</v>
      </c>
      <c r="K184" s="13"/>
    </row>
    <row r="185" spans="1:11" ht="24.75" customHeight="1">
      <c r="A185" s="12" t="s">
        <v>67</v>
      </c>
      <c r="B185" s="12" t="s">
        <v>70</v>
      </c>
      <c r="C185" s="12">
        <v>2100499</v>
      </c>
      <c r="D185" s="12" t="s">
        <v>71</v>
      </c>
      <c r="E185" s="13">
        <f t="shared" si="16"/>
        <v>4E-05</v>
      </c>
      <c r="F185" s="15">
        <v>4E-05</v>
      </c>
      <c r="G185" s="13"/>
      <c r="H185" s="13"/>
      <c r="I185" s="15">
        <v>0</v>
      </c>
      <c r="J185" s="8">
        <f t="shared" si="11"/>
        <v>4E-05</v>
      </c>
      <c r="K185" s="13"/>
    </row>
    <row r="186" spans="1:11" ht="24.75" customHeight="1">
      <c r="A186" s="12" t="s">
        <v>67</v>
      </c>
      <c r="B186" s="12" t="s">
        <v>72</v>
      </c>
      <c r="C186" s="12">
        <v>2100499</v>
      </c>
      <c r="D186" s="12" t="s">
        <v>73</v>
      </c>
      <c r="E186" s="13">
        <f t="shared" si="16"/>
        <v>8</v>
      </c>
      <c r="F186" s="13"/>
      <c r="G186" s="15">
        <v>8</v>
      </c>
      <c r="H186" s="15"/>
      <c r="I186" s="15">
        <f>3+5</f>
        <v>8</v>
      </c>
      <c r="J186" s="8">
        <f t="shared" si="11"/>
        <v>0</v>
      </c>
      <c r="K186" s="13"/>
    </row>
    <row r="187" spans="1:11" ht="24.75" customHeight="1">
      <c r="A187" s="12" t="s">
        <v>189</v>
      </c>
      <c r="B187" s="12" t="s">
        <v>194</v>
      </c>
      <c r="C187" s="12">
        <v>2100499</v>
      </c>
      <c r="D187" s="12" t="s">
        <v>195</v>
      </c>
      <c r="E187" s="13">
        <f t="shared" si="16"/>
        <v>15.4</v>
      </c>
      <c r="F187" s="13"/>
      <c r="G187" s="13"/>
      <c r="H187" s="13">
        <v>15.4</v>
      </c>
      <c r="I187" s="15">
        <v>15.4</v>
      </c>
      <c r="J187" s="8">
        <f t="shared" si="11"/>
        <v>0</v>
      </c>
      <c r="K187" s="13"/>
    </row>
    <row r="188" spans="1:11" ht="24.75" customHeight="1">
      <c r="A188" s="86" t="s">
        <v>477</v>
      </c>
      <c r="B188" s="87"/>
      <c r="C188" s="87"/>
      <c r="D188" s="88"/>
      <c r="E188" s="13">
        <f>SUM(E189)</f>
        <v>54.4</v>
      </c>
      <c r="F188" s="13">
        <f>SUM(F189)</f>
        <v>0</v>
      </c>
      <c r="G188" s="13">
        <f>SUM(G189)</f>
        <v>0</v>
      </c>
      <c r="H188" s="13">
        <f>SUM(H189)</f>
        <v>54.4</v>
      </c>
      <c r="I188" s="13">
        <f>SUM(I189)</f>
        <v>54.4</v>
      </c>
      <c r="J188" s="8">
        <f t="shared" si="11"/>
        <v>0</v>
      </c>
      <c r="K188" s="13"/>
    </row>
    <row r="189" spans="1:11" ht="24.75" customHeight="1">
      <c r="A189" s="12" t="s">
        <v>67</v>
      </c>
      <c r="B189" s="12" t="s">
        <v>196</v>
      </c>
      <c r="C189" s="12">
        <v>2100601</v>
      </c>
      <c r="D189" s="12" t="s">
        <v>478</v>
      </c>
      <c r="E189" s="13">
        <f>SUM(F189:H189)</f>
        <v>54.4</v>
      </c>
      <c r="F189" s="13"/>
      <c r="G189" s="13"/>
      <c r="H189" s="13">
        <v>54.4</v>
      </c>
      <c r="I189" s="15">
        <v>54.4</v>
      </c>
      <c r="J189" s="8">
        <f t="shared" si="11"/>
        <v>0</v>
      </c>
      <c r="K189" s="13"/>
    </row>
    <row r="190" spans="1:11" ht="24.75" customHeight="1">
      <c r="A190" s="86" t="s">
        <v>479</v>
      </c>
      <c r="B190" s="87"/>
      <c r="C190" s="87"/>
      <c r="D190" s="88"/>
      <c r="E190" s="13">
        <f>SUM(E191:E200)</f>
        <v>548.03</v>
      </c>
      <c r="F190" s="13">
        <f>SUM(F191:F200)</f>
        <v>0</v>
      </c>
      <c r="G190" s="13">
        <f>SUM(G191:G200)</f>
        <v>0</v>
      </c>
      <c r="H190" s="13">
        <f>SUM(H191:H200)</f>
        <v>548.03</v>
      </c>
      <c r="I190" s="13">
        <f>SUM(I191:I200)</f>
        <v>548.03</v>
      </c>
      <c r="J190" s="8">
        <f t="shared" si="11"/>
        <v>0</v>
      </c>
      <c r="K190" s="13"/>
    </row>
    <row r="191" spans="1:11" ht="24.75" customHeight="1">
      <c r="A191" s="12" t="s">
        <v>189</v>
      </c>
      <c r="B191" s="12" t="s">
        <v>197</v>
      </c>
      <c r="C191" s="12">
        <v>2100717</v>
      </c>
      <c r="D191" s="12" t="s">
        <v>198</v>
      </c>
      <c r="E191" s="13">
        <f aca="true" t="shared" si="17" ref="E191:E200">SUM(F191:H191)</f>
        <v>25</v>
      </c>
      <c r="F191" s="13"/>
      <c r="G191" s="13"/>
      <c r="H191" s="13">
        <v>25</v>
      </c>
      <c r="I191" s="15">
        <v>25</v>
      </c>
      <c r="J191" s="8">
        <f t="shared" si="11"/>
        <v>0</v>
      </c>
      <c r="K191" s="13"/>
    </row>
    <row r="192" spans="1:11" ht="24.75" customHeight="1">
      <c r="A192" s="12" t="s">
        <v>189</v>
      </c>
      <c r="B192" s="12" t="s">
        <v>199</v>
      </c>
      <c r="C192" s="12">
        <v>2100799</v>
      </c>
      <c r="D192" s="12" t="s">
        <v>480</v>
      </c>
      <c r="E192" s="13">
        <f t="shared" si="17"/>
        <v>11</v>
      </c>
      <c r="F192" s="13"/>
      <c r="G192" s="13"/>
      <c r="H192" s="13">
        <v>11</v>
      </c>
      <c r="I192" s="15">
        <v>11</v>
      </c>
      <c r="J192" s="8">
        <f t="shared" si="11"/>
        <v>0</v>
      </c>
      <c r="K192" s="13"/>
    </row>
    <row r="193" spans="1:11" ht="24.75" customHeight="1">
      <c r="A193" s="12" t="s">
        <v>189</v>
      </c>
      <c r="B193" s="12" t="s">
        <v>200</v>
      </c>
      <c r="C193" s="12">
        <v>2100799</v>
      </c>
      <c r="D193" s="12" t="s">
        <v>201</v>
      </c>
      <c r="E193" s="13">
        <f t="shared" si="17"/>
        <v>263</v>
      </c>
      <c r="F193" s="13"/>
      <c r="G193" s="13"/>
      <c r="H193" s="13">
        <v>263</v>
      </c>
      <c r="I193" s="15">
        <v>263</v>
      </c>
      <c r="J193" s="8">
        <f t="shared" si="11"/>
        <v>0</v>
      </c>
      <c r="K193" s="13"/>
    </row>
    <row r="194" spans="1:11" ht="24.75" customHeight="1">
      <c r="A194" s="12" t="s">
        <v>189</v>
      </c>
      <c r="B194" s="12" t="s">
        <v>202</v>
      </c>
      <c r="C194" s="12">
        <v>2100799</v>
      </c>
      <c r="D194" s="12" t="s">
        <v>481</v>
      </c>
      <c r="E194" s="13">
        <f t="shared" si="17"/>
        <v>18.06</v>
      </c>
      <c r="F194" s="13"/>
      <c r="G194" s="13"/>
      <c r="H194" s="13">
        <v>18.06</v>
      </c>
      <c r="I194" s="15">
        <v>18.06</v>
      </c>
      <c r="J194" s="8">
        <f t="shared" si="11"/>
        <v>0</v>
      </c>
      <c r="K194" s="13"/>
    </row>
    <row r="195" spans="1:11" ht="24.75" customHeight="1">
      <c r="A195" s="12" t="s">
        <v>189</v>
      </c>
      <c r="B195" s="12" t="s">
        <v>203</v>
      </c>
      <c r="C195" s="12">
        <v>2100799</v>
      </c>
      <c r="D195" s="12" t="s">
        <v>204</v>
      </c>
      <c r="E195" s="13">
        <f t="shared" si="17"/>
        <v>8</v>
      </c>
      <c r="F195" s="13"/>
      <c r="G195" s="13"/>
      <c r="H195" s="13">
        <v>8</v>
      </c>
      <c r="I195" s="15">
        <v>8</v>
      </c>
      <c r="J195" s="8">
        <f aca="true" t="shared" si="18" ref="J195:J259">E195-I195</f>
        <v>0</v>
      </c>
      <c r="K195" s="13"/>
    </row>
    <row r="196" spans="1:11" ht="24.75" customHeight="1">
      <c r="A196" s="12" t="s">
        <v>189</v>
      </c>
      <c r="B196" s="12" t="s">
        <v>205</v>
      </c>
      <c r="C196" s="12">
        <v>2100799</v>
      </c>
      <c r="D196" s="12" t="s">
        <v>206</v>
      </c>
      <c r="E196" s="13">
        <f t="shared" si="17"/>
        <v>6.45</v>
      </c>
      <c r="F196" s="13"/>
      <c r="G196" s="13"/>
      <c r="H196" s="13">
        <v>6.45</v>
      </c>
      <c r="I196" s="15">
        <v>6.45</v>
      </c>
      <c r="J196" s="8">
        <f t="shared" si="18"/>
        <v>0</v>
      </c>
      <c r="K196" s="13"/>
    </row>
    <row r="197" spans="1:11" ht="24.75" customHeight="1">
      <c r="A197" s="12" t="s">
        <v>189</v>
      </c>
      <c r="B197" s="12" t="s">
        <v>207</v>
      </c>
      <c r="C197" s="12">
        <v>2100799</v>
      </c>
      <c r="D197" s="12" t="s">
        <v>208</v>
      </c>
      <c r="E197" s="13">
        <f t="shared" si="17"/>
        <v>170.3</v>
      </c>
      <c r="F197" s="13"/>
      <c r="G197" s="13"/>
      <c r="H197" s="13">
        <v>170.3</v>
      </c>
      <c r="I197" s="15">
        <v>170.3</v>
      </c>
      <c r="J197" s="8">
        <f t="shared" si="18"/>
        <v>0</v>
      </c>
      <c r="K197" s="13"/>
    </row>
    <row r="198" spans="1:11" ht="24.75" customHeight="1">
      <c r="A198" s="12" t="s">
        <v>189</v>
      </c>
      <c r="B198" s="12" t="s">
        <v>209</v>
      </c>
      <c r="C198" s="12">
        <v>2100799</v>
      </c>
      <c r="D198" s="12" t="s">
        <v>210</v>
      </c>
      <c r="E198" s="13">
        <f t="shared" si="17"/>
        <v>1.61</v>
      </c>
      <c r="F198" s="13"/>
      <c r="G198" s="13"/>
      <c r="H198" s="13">
        <v>1.61</v>
      </c>
      <c r="I198" s="15">
        <v>1.61</v>
      </c>
      <c r="J198" s="8">
        <f t="shared" si="18"/>
        <v>0</v>
      </c>
      <c r="K198" s="13"/>
    </row>
    <row r="199" spans="1:11" ht="24.75" customHeight="1">
      <c r="A199" s="12" t="s">
        <v>189</v>
      </c>
      <c r="B199" s="12" t="s">
        <v>211</v>
      </c>
      <c r="C199" s="12">
        <v>2100799</v>
      </c>
      <c r="D199" s="12" t="s">
        <v>212</v>
      </c>
      <c r="E199" s="13">
        <f t="shared" si="17"/>
        <v>2</v>
      </c>
      <c r="F199" s="13"/>
      <c r="G199" s="13"/>
      <c r="H199" s="13">
        <v>2</v>
      </c>
      <c r="I199" s="15">
        <v>2</v>
      </c>
      <c r="J199" s="8">
        <f t="shared" si="18"/>
        <v>0</v>
      </c>
      <c r="K199" s="13"/>
    </row>
    <row r="200" spans="1:11" ht="24.75" customHeight="1">
      <c r="A200" s="12" t="s">
        <v>189</v>
      </c>
      <c r="B200" s="12" t="s">
        <v>213</v>
      </c>
      <c r="C200" s="12">
        <v>2100799</v>
      </c>
      <c r="D200" s="12" t="s">
        <v>214</v>
      </c>
      <c r="E200" s="13">
        <f t="shared" si="17"/>
        <v>42.61</v>
      </c>
      <c r="F200" s="13"/>
      <c r="G200" s="13"/>
      <c r="H200" s="13">
        <v>42.61</v>
      </c>
      <c r="I200" s="15">
        <v>42.61</v>
      </c>
      <c r="J200" s="8">
        <f t="shared" si="18"/>
        <v>0</v>
      </c>
      <c r="K200" s="13"/>
    </row>
    <row r="201" spans="1:11" ht="24.75" customHeight="1">
      <c r="A201" s="86" t="s">
        <v>482</v>
      </c>
      <c r="B201" s="87"/>
      <c r="C201" s="87"/>
      <c r="D201" s="88"/>
      <c r="E201" s="13">
        <f>SUM(E202:E203)</f>
        <v>65</v>
      </c>
      <c r="F201" s="13">
        <f>SUM(F202:F203)</f>
        <v>0</v>
      </c>
      <c r="G201" s="13">
        <f>SUM(G202:G203)</f>
        <v>0</v>
      </c>
      <c r="H201" s="13">
        <f>SUM(H202:H203)</f>
        <v>65</v>
      </c>
      <c r="I201" s="13">
        <f>SUM(I202:I203)</f>
        <v>65</v>
      </c>
      <c r="J201" s="8">
        <f t="shared" si="18"/>
        <v>0</v>
      </c>
      <c r="K201" s="13"/>
    </row>
    <row r="202" spans="1:11" ht="24.75" customHeight="1">
      <c r="A202" s="12" t="s">
        <v>215</v>
      </c>
      <c r="B202" s="12" t="s">
        <v>216</v>
      </c>
      <c r="C202" s="12">
        <v>2101099</v>
      </c>
      <c r="D202" s="12" t="s">
        <v>483</v>
      </c>
      <c r="E202" s="13">
        <f>SUM(F202:H202)</f>
        <v>12</v>
      </c>
      <c r="F202" s="13"/>
      <c r="G202" s="13"/>
      <c r="H202" s="13">
        <v>12</v>
      </c>
      <c r="I202" s="13">
        <v>12</v>
      </c>
      <c r="J202" s="8">
        <f t="shared" si="18"/>
        <v>0</v>
      </c>
      <c r="K202" s="13"/>
    </row>
    <row r="203" spans="1:11" ht="24.75" customHeight="1">
      <c r="A203" s="8" t="s">
        <v>215</v>
      </c>
      <c r="B203" s="8" t="s">
        <v>484</v>
      </c>
      <c r="C203" s="8">
        <v>2101099</v>
      </c>
      <c r="D203" s="8" t="s">
        <v>338</v>
      </c>
      <c r="E203" s="13">
        <f>SUM(F203:H203)</f>
        <v>53</v>
      </c>
      <c r="F203" s="13"/>
      <c r="G203" s="13"/>
      <c r="H203" s="13">
        <v>53</v>
      </c>
      <c r="I203" s="15">
        <v>53</v>
      </c>
      <c r="J203" s="8">
        <f t="shared" si="18"/>
        <v>0</v>
      </c>
      <c r="K203" s="13"/>
    </row>
    <row r="204" spans="1:11" ht="24.75" customHeight="1">
      <c r="A204" s="67" t="s">
        <v>485</v>
      </c>
      <c r="B204" s="68"/>
      <c r="C204" s="68"/>
      <c r="D204" s="69"/>
      <c r="E204" s="13">
        <f>SUM(E205)</f>
        <v>1</v>
      </c>
      <c r="F204" s="13">
        <f>SUM(F205)</f>
        <v>0</v>
      </c>
      <c r="G204" s="13">
        <f>SUM(G205)</f>
        <v>0</v>
      </c>
      <c r="H204" s="13">
        <f>SUM(H205)</f>
        <v>1</v>
      </c>
      <c r="I204" s="13">
        <f>SUM(I205)</f>
        <v>1</v>
      </c>
      <c r="J204" s="8">
        <f t="shared" si="18"/>
        <v>0</v>
      </c>
      <c r="K204" s="13"/>
    </row>
    <row r="205" spans="1:11" ht="24.75" customHeight="1">
      <c r="A205" s="12" t="s">
        <v>217</v>
      </c>
      <c r="B205" s="12" t="s">
        <v>218</v>
      </c>
      <c r="C205" s="12">
        <v>2101203</v>
      </c>
      <c r="D205" s="12" t="s">
        <v>486</v>
      </c>
      <c r="E205" s="13">
        <f>SUM(F205:H205)</f>
        <v>1</v>
      </c>
      <c r="F205" s="13"/>
      <c r="G205" s="13"/>
      <c r="H205" s="13">
        <v>1</v>
      </c>
      <c r="I205" s="13">
        <v>1</v>
      </c>
      <c r="J205" s="8">
        <f t="shared" si="18"/>
        <v>0</v>
      </c>
      <c r="K205" s="13"/>
    </row>
    <row r="206" spans="1:11" ht="24.75" customHeight="1">
      <c r="A206" s="86" t="s">
        <v>487</v>
      </c>
      <c r="B206" s="87"/>
      <c r="C206" s="87"/>
      <c r="D206" s="88"/>
      <c r="E206" s="13">
        <f>SUM(E207:E210)</f>
        <v>472</v>
      </c>
      <c r="F206" s="13">
        <f>SUM(F207:F210)</f>
        <v>0</v>
      </c>
      <c r="G206" s="13">
        <f>SUM(G207:G210)</f>
        <v>0</v>
      </c>
      <c r="H206" s="13">
        <f>SUM(H207:H210)</f>
        <v>472</v>
      </c>
      <c r="I206" s="13">
        <f>SUM(I207:I210)</f>
        <v>472</v>
      </c>
      <c r="J206" s="8">
        <f t="shared" si="18"/>
        <v>0</v>
      </c>
      <c r="K206" s="13"/>
    </row>
    <row r="207" spans="1:11" ht="24.75" customHeight="1">
      <c r="A207" s="12" t="s">
        <v>57</v>
      </c>
      <c r="B207" s="12" t="s">
        <v>219</v>
      </c>
      <c r="C207" s="12">
        <v>2101301</v>
      </c>
      <c r="D207" s="12" t="s">
        <v>220</v>
      </c>
      <c r="E207" s="13">
        <f>SUM(F207:H207)</f>
        <v>265</v>
      </c>
      <c r="F207" s="13"/>
      <c r="G207" s="13"/>
      <c r="H207" s="13">
        <v>265</v>
      </c>
      <c r="I207" s="13">
        <v>265</v>
      </c>
      <c r="J207" s="8">
        <f t="shared" si="18"/>
        <v>0</v>
      </c>
      <c r="K207" s="13"/>
    </row>
    <row r="208" spans="1:11" ht="24.75" customHeight="1">
      <c r="A208" s="12" t="s">
        <v>57</v>
      </c>
      <c r="B208" s="12" t="s">
        <v>221</v>
      </c>
      <c r="C208" s="12">
        <v>2101301</v>
      </c>
      <c r="D208" s="12" t="s">
        <v>222</v>
      </c>
      <c r="E208" s="13">
        <f>SUM(F208:H208)</f>
        <v>40</v>
      </c>
      <c r="F208" s="13"/>
      <c r="G208" s="13"/>
      <c r="H208" s="13">
        <v>40</v>
      </c>
      <c r="I208" s="13">
        <v>40</v>
      </c>
      <c r="J208" s="8">
        <f t="shared" si="18"/>
        <v>0</v>
      </c>
      <c r="K208" s="13"/>
    </row>
    <row r="209" spans="1:11" ht="24.75" customHeight="1">
      <c r="A209" s="12" t="s">
        <v>57</v>
      </c>
      <c r="B209" s="12" t="s">
        <v>223</v>
      </c>
      <c r="C209" s="12">
        <v>2101301</v>
      </c>
      <c r="D209" s="12" t="s">
        <v>224</v>
      </c>
      <c r="E209" s="13">
        <f>SUM(F209:H209)</f>
        <v>152</v>
      </c>
      <c r="F209" s="13"/>
      <c r="G209" s="13"/>
      <c r="H209" s="13">
        <v>152</v>
      </c>
      <c r="I209" s="13">
        <v>152</v>
      </c>
      <c r="J209" s="8">
        <f t="shared" si="18"/>
        <v>0</v>
      </c>
      <c r="K209" s="13"/>
    </row>
    <row r="210" spans="1:11" ht="24.75" customHeight="1">
      <c r="A210" s="12" t="s">
        <v>57</v>
      </c>
      <c r="B210" s="12" t="s">
        <v>225</v>
      </c>
      <c r="C210" s="12">
        <v>2101301</v>
      </c>
      <c r="D210" s="12" t="s">
        <v>226</v>
      </c>
      <c r="E210" s="13">
        <f>SUM(F210:H210)</f>
        <v>15</v>
      </c>
      <c r="F210" s="13"/>
      <c r="G210" s="13"/>
      <c r="H210" s="13">
        <v>15</v>
      </c>
      <c r="I210" s="13">
        <v>15</v>
      </c>
      <c r="J210" s="8">
        <f t="shared" si="18"/>
        <v>0</v>
      </c>
      <c r="K210" s="13"/>
    </row>
    <row r="211" spans="1:11" ht="24.75" customHeight="1">
      <c r="A211" s="86" t="s">
        <v>488</v>
      </c>
      <c r="B211" s="87"/>
      <c r="C211" s="87"/>
      <c r="D211" s="88"/>
      <c r="E211" s="13">
        <f>SUM(E212:E213)</f>
        <v>59.47</v>
      </c>
      <c r="F211" s="13">
        <f>SUM(F212:F213)</f>
        <v>0</v>
      </c>
      <c r="G211" s="13">
        <f>SUM(G212:G213)</f>
        <v>0</v>
      </c>
      <c r="H211" s="13">
        <f>SUM(H212:H213)</f>
        <v>59.47</v>
      </c>
      <c r="I211" s="13">
        <f>SUM(I212:I213)</f>
        <v>59.47</v>
      </c>
      <c r="J211" s="8">
        <f t="shared" si="18"/>
        <v>0</v>
      </c>
      <c r="K211" s="13"/>
    </row>
    <row r="212" spans="1:11" ht="24.75" customHeight="1">
      <c r="A212" s="12" t="s">
        <v>57</v>
      </c>
      <c r="B212" s="12" t="s">
        <v>227</v>
      </c>
      <c r="C212" s="12">
        <v>2101401</v>
      </c>
      <c r="D212" s="12" t="s">
        <v>228</v>
      </c>
      <c r="E212" s="13">
        <f>SUM(F212:H212)</f>
        <v>55.8</v>
      </c>
      <c r="F212" s="13"/>
      <c r="G212" s="13"/>
      <c r="H212" s="13">
        <v>55.8</v>
      </c>
      <c r="I212" s="13">
        <v>55.8</v>
      </c>
      <c r="J212" s="8">
        <f t="shared" si="18"/>
        <v>0</v>
      </c>
      <c r="K212" s="13"/>
    </row>
    <row r="213" spans="1:11" ht="24.75" customHeight="1">
      <c r="A213" s="12" t="s">
        <v>57</v>
      </c>
      <c r="B213" s="12" t="s">
        <v>229</v>
      </c>
      <c r="C213" s="12">
        <v>2101401</v>
      </c>
      <c r="D213" s="12" t="s">
        <v>230</v>
      </c>
      <c r="E213" s="13">
        <f>SUM(F213:H213)</f>
        <v>3.67</v>
      </c>
      <c r="F213" s="13"/>
      <c r="G213" s="13"/>
      <c r="H213" s="13">
        <v>3.67</v>
      </c>
      <c r="I213" s="13">
        <v>3.67</v>
      </c>
      <c r="J213" s="8">
        <f t="shared" si="18"/>
        <v>0</v>
      </c>
      <c r="K213" s="11"/>
    </row>
    <row r="214" spans="1:11" ht="24.75" customHeight="1">
      <c r="A214" s="86" t="s">
        <v>489</v>
      </c>
      <c r="B214" s="87"/>
      <c r="C214" s="87"/>
      <c r="D214" s="88"/>
      <c r="E214" s="13">
        <f>SUM(E215:E216)</f>
        <v>3189.42</v>
      </c>
      <c r="F214" s="13">
        <f>SUM(F215:F216)</f>
        <v>0</v>
      </c>
      <c r="G214" s="13">
        <f>SUM(G215:G216)</f>
        <v>0</v>
      </c>
      <c r="H214" s="13">
        <f>SUM(H215:H216)</f>
        <v>3189.42</v>
      </c>
      <c r="I214" s="13">
        <f>SUM(I215:I216)</f>
        <v>3189.42</v>
      </c>
      <c r="J214" s="8">
        <f t="shared" si="18"/>
        <v>0</v>
      </c>
      <c r="K214" s="11"/>
    </row>
    <row r="215" spans="1:11" ht="24.75" customHeight="1">
      <c r="A215" s="12" t="s">
        <v>67</v>
      </c>
      <c r="B215" s="12" t="s">
        <v>231</v>
      </c>
      <c r="C215" s="12">
        <v>2109901</v>
      </c>
      <c r="D215" s="12" t="s">
        <v>490</v>
      </c>
      <c r="E215" s="13">
        <f>SUM(F215:H215)</f>
        <v>189.42</v>
      </c>
      <c r="F215" s="13"/>
      <c r="G215" s="15"/>
      <c r="H215" s="15">
        <v>189.42</v>
      </c>
      <c r="I215" s="15">
        <v>189.42</v>
      </c>
      <c r="J215" s="8">
        <f t="shared" si="18"/>
        <v>0</v>
      </c>
      <c r="K215" s="11"/>
    </row>
    <row r="216" spans="1:11" ht="24.75" customHeight="1">
      <c r="A216" s="8" t="s">
        <v>334</v>
      </c>
      <c r="B216" s="8" t="s">
        <v>491</v>
      </c>
      <c r="C216" s="8">
        <v>2109901</v>
      </c>
      <c r="D216" s="8" t="s">
        <v>335</v>
      </c>
      <c r="E216" s="13">
        <f>SUM(F216:H216)</f>
        <v>3000</v>
      </c>
      <c r="F216" s="13"/>
      <c r="G216" s="13"/>
      <c r="H216" s="13">
        <v>3000</v>
      </c>
      <c r="I216" s="13">
        <v>3000</v>
      </c>
      <c r="J216" s="8">
        <f t="shared" si="18"/>
        <v>0</v>
      </c>
      <c r="K216" s="11"/>
    </row>
    <row r="217" spans="1:11" ht="24.75" customHeight="1">
      <c r="A217" s="64" t="s">
        <v>492</v>
      </c>
      <c r="B217" s="65"/>
      <c r="C217" s="65"/>
      <c r="D217" s="66"/>
      <c r="E217" s="13">
        <f>SUM(E218+E220+E224+E228)</f>
        <v>1198.4710000000002</v>
      </c>
      <c r="F217" s="13">
        <f>SUM(F218+F220+F224+F228)</f>
        <v>0</v>
      </c>
      <c r="G217" s="13">
        <f>SUM(G218+G220+G224+G228)</f>
        <v>0</v>
      </c>
      <c r="H217" s="13">
        <f>SUM(H218+H220+H224+H228)</f>
        <v>1198.4710000000002</v>
      </c>
      <c r="I217" s="13">
        <f>SUM(I218+I220+I224+I228)</f>
        <v>1198.4710000000002</v>
      </c>
      <c r="J217" s="8">
        <f t="shared" si="18"/>
        <v>0</v>
      </c>
      <c r="K217" s="11"/>
    </row>
    <row r="218" spans="1:11" ht="24.75" customHeight="1">
      <c r="A218" s="67" t="s">
        <v>493</v>
      </c>
      <c r="B218" s="68"/>
      <c r="C218" s="68"/>
      <c r="D218" s="69"/>
      <c r="E218" s="13">
        <f>SUM(E219)</f>
        <v>55</v>
      </c>
      <c r="F218" s="13">
        <f>SUM(F219)</f>
        <v>0</v>
      </c>
      <c r="G218" s="13">
        <f>SUM(G219)</f>
        <v>0</v>
      </c>
      <c r="H218" s="13">
        <f>SUM(H219)</f>
        <v>55</v>
      </c>
      <c r="I218" s="13">
        <f>SUM(I219)</f>
        <v>55</v>
      </c>
      <c r="J218" s="8">
        <f t="shared" si="18"/>
        <v>0</v>
      </c>
      <c r="K218" s="11"/>
    </row>
    <row r="219" spans="1:11" ht="24.75" customHeight="1">
      <c r="A219" s="12" t="s">
        <v>349</v>
      </c>
      <c r="B219" s="20" t="s">
        <v>494</v>
      </c>
      <c r="C219" s="12">
        <v>2110402</v>
      </c>
      <c r="D219" s="8" t="s">
        <v>495</v>
      </c>
      <c r="E219" s="13">
        <f>SUM(F219:H219)</f>
        <v>55</v>
      </c>
      <c r="F219" s="13"/>
      <c r="G219" s="21"/>
      <c r="H219" s="14">
        <v>55</v>
      </c>
      <c r="I219" s="21">
        <v>55</v>
      </c>
      <c r="J219" s="8">
        <f t="shared" si="18"/>
        <v>0</v>
      </c>
      <c r="K219" s="13"/>
    </row>
    <row r="220" spans="1:11" ht="24.75" customHeight="1">
      <c r="A220" s="67" t="s">
        <v>496</v>
      </c>
      <c r="B220" s="68"/>
      <c r="C220" s="68"/>
      <c r="D220" s="69"/>
      <c r="E220" s="13">
        <f>SUM(E221:E223)</f>
        <v>97.32</v>
      </c>
      <c r="F220" s="13">
        <f>SUM(F221:F223)</f>
        <v>0</v>
      </c>
      <c r="G220" s="13">
        <f>SUM(G221:G223)</f>
        <v>0</v>
      </c>
      <c r="H220" s="13">
        <f>SUM(H221:H223)</f>
        <v>97.32</v>
      </c>
      <c r="I220" s="13">
        <f>SUM(I221:I223)</f>
        <v>97.32</v>
      </c>
      <c r="J220" s="8">
        <f t="shared" si="18"/>
        <v>0</v>
      </c>
      <c r="K220" s="11"/>
    </row>
    <row r="221" spans="1:11" ht="24.75" customHeight="1">
      <c r="A221" s="8" t="s">
        <v>322</v>
      </c>
      <c r="B221" s="17" t="s">
        <v>356</v>
      </c>
      <c r="C221" s="8">
        <v>2110502</v>
      </c>
      <c r="D221" s="12" t="s">
        <v>497</v>
      </c>
      <c r="E221" s="13">
        <f>SUM(F221:H221)</f>
        <v>22.99</v>
      </c>
      <c r="F221" s="13"/>
      <c r="G221" s="14"/>
      <c r="H221" s="22">
        <v>22.99</v>
      </c>
      <c r="I221" s="22">
        <v>22.99</v>
      </c>
      <c r="J221" s="8">
        <f t="shared" si="18"/>
        <v>0</v>
      </c>
      <c r="K221" s="11"/>
    </row>
    <row r="222" spans="1:11" ht="24.75" customHeight="1">
      <c r="A222" s="16" t="s">
        <v>322</v>
      </c>
      <c r="B222" s="23" t="s">
        <v>498</v>
      </c>
      <c r="C222" s="23">
        <v>2110502</v>
      </c>
      <c r="D222" s="24" t="s">
        <v>499</v>
      </c>
      <c r="E222" s="13">
        <f>SUM(F222:H222)</f>
        <v>4.33</v>
      </c>
      <c r="F222" s="11"/>
      <c r="G222" s="11"/>
      <c r="H222" s="25">
        <v>4.33</v>
      </c>
      <c r="I222" s="25">
        <v>4.33</v>
      </c>
      <c r="J222" s="8">
        <f t="shared" si="18"/>
        <v>0</v>
      </c>
      <c r="K222" s="11"/>
    </row>
    <row r="223" spans="1:11" ht="24.75" customHeight="1">
      <c r="A223" s="10" t="s">
        <v>322</v>
      </c>
      <c r="B223" s="10" t="s">
        <v>500</v>
      </c>
      <c r="C223" s="10">
        <v>2110599</v>
      </c>
      <c r="D223" s="10" t="s">
        <v>323</v>
      </c>
      <c r="E223" s="13">
        <f>SUM(F223:H223)</f>
        <v>70</v>
      </c>
      <c r="F223" s="13"/>
      <c r="G223" s="13"/>
      <c r="H223" s="11">
        <v>70</v>
      </c>
      <c r="I223" s="11">
        <v>70</v>
      </c>
      <c r="J223" s="8">
        <f t="shared" si="18"/>
        <v>0</v>
      </c>
      <c r="K223" s="11"/>
    </row>
    <row r="224" spans="1:11" ht="24.75" customHeight="1">
      <c r="A224" s="98" t="s">
        <v>501</v>
      </c>
      <c r="B224" s="99"/>
      <c r="C224" s="99"/>
      <c r="D224" s="100"/>
      <c r="E224" s="13">
        <f>SUM(E225:E227)</f>
        <v>1008.2610000000001</v>
      </c>
      <c r="F224" s="13">
        <f>SUM(F225:F227)</f>
        <v>0</v>
      </c>
      <c r="G224" s="13">
        <f>SUM(G225:G227)</f>
        <v>0</v>
      </c>
      <c r="H224" s="13">
        <f>SUM(H225:H227)</f>
        <v>1008.2610000000001</v>
      </c>
      <c r="I224" s="13">
        <f>SUM(I225:I227)</f>
        <v>1008.2610000000001</v>
      </c>
      <c r="J224" s="8">
        <f t="shared" si="18"/>
        <v>0</v>
      </c>
      <c r="K224" s="11"/>
    </row>
    <row r="225" spans="1:11" ht="24.75" customHeight="1">
      <c r="A225" s="8" t="s">
        <v>322</v>
      </c>
      <c r="B225" s="17" t="s">
        <v>356</v>
      </c>
      <c r="C225" s="8">
        <v>2110602</v>
      </c>
      <c r="D225" s="12" t="s">
        <v>497</v>
      </c>
      <c r="E225" s="13">
        <f>SUM(F225:H225)</f>
        <v>631.791</v>
      </c>
      <c r="F225" s="13"/>
      <c r="G225" s="14"/>
      <c r="H225" s="22">
        <v>631.791</v>
      </c>
      <c r="I225" s="22">
        <v>631.791</v>
      </c>
      <c r="J225" s="8">
        <f t="shared" si="18"/>
        <v>0</v>
      </c>
      <c r="K225" s="13"/>
    </row>
    <row r="226" spans="1:11" ht="24.75" customHeight="1">
      <c r="A226" s="10" t="s">
        <v>322</v>
      </c>
      <c r="B226" s="8" t="s">
        <v>502</v>
      </c>
      <c r="C226" s="10">
        <v>2110699</v>
      </c>
      <c r="D226" s="10" t="s">
        <v>343</v>
      </c>
      <c r="E226" s="13">
        <f>SUM(F226:H226)</f>
        <v>167.32</v>
      </c>
      <c r="F226" s="13"/>
      <c r="G226" s="13"/>
      <c r="H226" s="11">
        <v>167.32</v>
      </c>
      <c r="I226" s="15">
        <v>167.32</v>
      </c>
      <c r="J226" s="8">
        <f t="shared" si="18"/>
        <v>0</v>
      </c>
      <c r="K226" s="13"/>
    </row>
    <row r="227" spans="1:11" ht="24.75" customHeight="1">
      <c r="A227" s="16" t="s">
        <v>322</v>
      </c>
      <c r="B227" s="23" t="s">
        <v>498</v>
      </c>
      <c r="C227" s="23">
        <v>2110699</v>
      </c>
      <c r="D227" s="24" t="s">
        <v>499</v>
      </c>
      <c r="E227" s="13">
        <f>SUM(F227:H227)</f>
        <v>209.15</v>
      </c>
      <c r="F227" s="11"/>
      <c r="G227" s="11"/>
      <c r="H227" s="25">
        <v>209.15</v>
      </c>
      <c r="I227" s="25">
        <v>209.15</v>
      </c>
      <c r="J227" s="8">
        <f t="shared" si="18"/>
        <v>0</v>
      </c>
      <c r="K227" s="13"/>
    </row>
    <row r="228" spans="1:11" ht="24.75" customHeight="1">
      <c r="A228" s="89" t="s">
        <v>503</v>
      </c>
      <c r="B228" s="90"/>
      <c r="C228" s="90"/>
      <c r="D228" s="91"/>
      <c r="E228" s="13">
        <f>SUM(E229)</f>
        <v>37.89</v>
      </c>
      <c r="F228" s="13">
        <f>SUM(F229)</f>
        <v>0</v>
      </c>
      <c r="G228" s="13">
        <f>SUM(G229)</f>
        <v>0</v>
      </c>
      <c r="H228" s="13">
        <f>SUM(H229)</f>
        <v>37.89</v>
      </c>
      <c r="I228" s="13">
        <f>SUM(I229)</f>
        <v>37.89</v>
      </c>
      <c r="J228" s="8">
        <f t="shared" si="18"/>
        <v>0</v>
      </c>
      <c r="K228" s="13"/>
    </row>
    <row r="229" spans="1:11" ht="24.75" customHeight="1">
      <c r="A229" s="26" t="s">
        <v>348</v>
      </c>
      <c r="B229" s="26" t="s">
        <v>504</v>
      </c>
      <c r="C229" s="27">
        <v>2111103</v>
      </c>
      <c r="D229" s="28" t="s">
        <v>505</v>
      </c>
      <c r="E229" s="13">
        <f>SUM(F229:H229)</f>
        <v>37.89</v>
      </c>
      <c r="F229" s="29"/>
      <c r="G229" s="14"/>
      <c r="H229" s="14">
        <v>37.89</v>
      </c>
      <c r="I229" s="29">
        <v>37.89</v>
      </c>
      <c r="J229" s="8">
        <f t="shared" si="18"/>
        <v>0</v>
      </c>
      <c r="K229" s="13"/>
    </row>
    <row r="230" spans="1:11" ht="24.75" customHeight="1">
      <c r="A230" s="104" t="s">
        <v>506</v>
      </c>
      <c r="B230" s="105"/>
      <c r="C230" s="105"/>
      <c r="D230" s="106"/>
      <c r="E230" s="13">
        <f>E231+E233</f>
        <v>62</v>
      </c>
      <c r="F230" s="13">
        <f>F231+F233</f>
        <v>0</v>
      </c>
      <c r="G230" s="13">
        <f>G231+G233</f>
        <v>0</v>
      </c>
      <c r="H230" s="13">
        <f>H231+H233</f>
        <v>62</v>
      </c>
      <c r="I230" s="13">
        <f>I231+I233</f>
        <v>62</v>
      </c>
      <c r="J230" s="8">
        <f t="shared" si="18"/>
        <v>0</v>
      </c>
      <c r="K230" s="13"/>
    </row>
    <row r="231" spans="1:11" ht="24.75" customHeight="1">
      <c r="A231" s="107" t="s">
        <v>507</v>
      </c>
      <c r="B231" s="108"/>
      <c r="C231" s="108"/>
      <c r="D231" s="109"/>
      <c r="E231" s="13">
        <f>SUM(E232)</f>
        <v>12</v>
      </c>
      <c r="F231" s="13">
        <f>SUM(F232)</f>
        <v>0</v>
      </c>
      <c r="G231" s="13">
        <f>SUM(G232)</f>
        <v>0</v>
      </c>
      <c r="H231" s="13">
        <f>SUM(H232)</f>
        <v>12</v>
      </c>
      <c r="I231" s="13">
        <f>SUM(I232)</f>
        <v>12</v>
      </c>
      <c r="J231" s="8">
        <f t="shared" si="18"/>
        <v>0</v>
      </c>
      <c r="K231" s="13"/>
    </row>
    <row r="232" spans="1:11" ht="24.75" customHeight="1">
      <c r="A232" s="26" t="s">
        <v>348</v>
      </c>
      <c r="B232" s="26" t="s">
        <v>508</v>
      </c>
      <c r="C232" s="27">
        <v>2120199</v>
      </c>
      <c r="D232" s="28" t="s">
        <v>509</v>
      </c>
      <c r="E232" s="13">
        <f>SUM(F232:H232)</f>
        <v>12</v>
      </c>
      <c r="F232" s="13"/>
      <c r="G232" s="21"/>
      <c r="H232" s="14">
        <v>12</v>
      </c>
      <c r="I232" s="21">
        <v>12</v>
      </c>
      <c r="J232" s="8">
        <f t="shared" si="18"/>
        <v>0</v>
      </c>
      <c r="K232" s="13"/>
    </row>
    <row r="233" spans="1:11" ht="24.75" customHeight="1">
      <c r="A233" s="107" t="s">
        <v>510</v>
      </c>
      <c r="B233" s="108"/>
      <c r="C233" s="108"/>
      <c r="D233" s="109"/>
      <c r="E233" s="13">
        <f>SUM(E234)</f>
        <v>50</v>
      </c>
      <c r="F233" s="13">
        <f>SUM(F234)</f>
        <v>0</v>
      </c>
      <c r="G233" s="13">
        <f>SUM(G234)</f>
        <v>0</v>
      </c>
      <c r="H233" s="13">
        <f>SUM(H234)</f>
        <v>50</v>
      </c>
      <c r="I233" s="13">
        <f>SUM(I234)</f>
        <v>50</v>
      </c>
      <c r="J233" s="8">
        <f t="shared" si="18"/>
        <v>0</v>
      </c>
      <c r="K233" s="13"/>
    </row>
    <row r="234" spans="1:11" ht="24.75" customHeight="1">
      <c r="A234" s="12" t="s">
        <v>348</v>
      </c>
      <c r="B234" s="30" t="s">
        <v>511</v>
      </c>
      <c r="C234" s="12">
        <v>2120399</v>
      </c>
      <c r="D234" s="31" t="s">
        <v>512</v>
      </c>
      <c r="E234" s="13">
        <f>SUM(F234:H234)</f>
        <v>50</v>
      </c>
      <c r="F234" s="13"/>
      <c r="G234" s="21"/>
      <c r="H234" s="14">
        <v>50</v>
      </c>
      <c r="I234" s="21">
        <v>50</v>
      </c>
      <c r="J234" s="8">
        <f t="shared" si="18"/>
        <v>0</v>
      </c>
      <c r="K234" s="13"/>
    </row>
    <row r="235" spans="1:11" ht="24.75" customHeight="1">
      <c r="A235" s="101" t="s">
        <v>513</v>
      </c>
      <c r="B235" s="102"/>
      <c r="C235" s="102"/>
      <c r="D235" s="103"/>
      <c r="E235" s="13">
        <f>E236+E264+E276+E289+E293+E302+E308</f>
        <v>7658.7707</v>
      </c>
      <c r="F235" s="13">
        <f>F236+F264+F276+F289+F293+F302+F308</f>
        <v>0</v>
      </c>
      <c r="G235" s="13">
        <f>G236+G264+G276+G289+G293+G302+G308</f>
        <v>0.117199999999997</v>
      </c>
      <c r="H235" s="13">
        <f>H236+H264+H276+H289+H293+H302+H308</f>
        <v>7658.653499999999</v>
      </c>
      <c r="I235" s="13">
        <f>I236+I264+I276+I289+I293+I302+I308</f>
        <v>7658.5935</v>
      </c>
      <c r="J235" s="8">
        <f t="shared" si="18"/>
        <v>0.1772000000000844</v>
      </c>
      <c r="K235" s="13"/>
    </row>
    <row r="236" spans="1:11" ht="24.75" customHeight="1">
      <c r="A236" s="86" t="s">
        <v>514</v>
      </c>
      <c r="B236" s="87"/>
      <c r="C236" s="87"/>
      <c r="D236" s="88"/>
      <c r="E236" s="13">
        <f>SUM(E237:E263)</f>
        <v>2524.79</v>
      </c>
      <c r="F236" s="13">
        <f>SUM(F237:F263)</f>
        <v>0</v>
      </c>
      <c r="G236" s="13">
        <f>SUM(G237:G263)</f>
        <v>0</v>
      </c>
      <c r="H236" s="13">
        <f>SUM(H237:H263)</f>
        <v>2524.79</v>
      </c>
      <c r="I236" s="13">
        <f>SUM(I237:I263)</f>
        <v>2524.79</v>
      </c>
      <c r="J236" s="8">
        <f t="shared" si="18"/>
        <v>0</v>
      </c>
      <c r="K236" s="13"/>
    </row>
    <row r="237" spans="1:11" ht="24.75" customHeight="1">
      <c r="A237" s="32" t="s">
        <v>361</v>
      </c>
      <c r="B237" s="17" t="s">
        <v>362</v>
      </c>
      <c r="C237" s="8">
        <v>2130106</v>
      </c>
      <c r="D237" s="17" t="s">
        <v>515</v>
      </c>
      <c r="E237" s="13">
        <f aca="true" t="shared" si="19" ref="E237:E248">SUM(F237:H237)</f>
        <v>22</v>
      </c>
      <c r="F237" s="13"/>
      <c r="G237" s="14"/>
      <c r="H237" s="15">
        <v>22</v>
      </c>
      <c r="I237" s="15">
        <v>22</v>
      </c>
      <c r="J237" s="8">
        <f t="shared" si="18"/>
        <v>0</v>
      </c>
      <c r="K237" s="13"/>
    </row>
    <row r="238" spans="1:11" ht="24.75" customHeight="1">
      <c r="A238" s="12" t="s">
        <v>363</v>
      </c>
      <c r="B238" s="17" t="s">
        <v>364</v>
      </c>
      <c r="C238" s="8">
        <v>2130106</v>
      </c>
      <c r="D238" s="12" t="s">
        <v>516</v>
      </c>
      <c r="E238" s="13">
        <f t="shared" si="19"/>
        <v>18</v>
      </c>
      <c r="F238" s="13"/>
      <c r="G238" s="14"/>
      <c r="H238" s="22">
        <v>18</v>
      </c>
      <c r="I238" s="22">
        <v>18</v>
      </c>
      <c r="J238" s="8">
        <f t="shared" si="18"/>
        <v>0</v>
      </c>
      <c r="K238" s="13"/>
    </row>
    <row r="239" spans="1:11" ht="24.75" customHeight="1">
      <c r="A239" s="12" t="s">
        <v>365</v>
      </c>
      <c r="B239" s="23" t="s">
        <v>517</v>
      </c>
      <c r="C239" s="8">
        <v>2130106</v>
      </c>
      <c r="D239" s="23" t="s">
        <v>518</v>
      </c>
      <c r="E239" s="13">
        <f t="shared" si="19"/>
        <v>10</v>
      </c>
      <c r="F239" s="11"/>
      <c r="G239" s="11"/>
      <c r="H239" s="15">
        <v>10</v>
      </c>
      <c r="I239" s="15">
        <v>10</v>
      </c>
      <c r="J239" s="8">
        <f t="shared" si="18"/>
        <v>0</v>
      </c>
      <c r="K239" s="13"/>
    </row>
    <row r="240" spans="1:11" ht="24.75" customHeight="1">
      <c r="A240" s="33" t="s">
        <v>361</v>
      </c>
      <c r="B240" s="23" t="s">
        <v>519</v>
      </c>
      <c r="C240" s="23">
        <v>2130106</v>
      </c>
      <c r="D240" s="23" t="s">
        <v>520</v>
      </c>
      <c r="E240" s="13">
        <f t="shared" si="19"/>
        <v>130</v>
      </c>
      <c r="F240" s="11"/>
      <c r="G240" s="11"/>
      <c r="H240" s="16">
        <v>130</v>
      </c>
      <c r="I240" s="16">
        <v>130</v>
      </c>
      <c r="J240" s="8">
        <f t="shared" si="18"/>
        <v>0</v>
      </c>
      <c r="K240" s="13"/>
    </row>
    <row r="241" spans="1:11" ht="24.75" customHeight="1">
      <c r="A241" s="16" t="s">
        <v>373</v>
      </c>
      <c r="B241" s="23" t="s">
        <v>521</v>
      </c>
      <c r="C241" s="23">
        <v>2130108</v>
      </c>
      <c r="D241" s="24" t="s">
        <v>522</v>
      </c>
      <c r="E241" s="13">
        <f t="shared" si="19"/>
        <v>12.32</v>
      </c>
      <c r="F241" s="11"/>
      <c r="G241" s="11"/>
      <c r="H241" s="25">
        <v>12.32</v>
      </c>
      <c r="I241" s="25">
        <v>12.32</v>
      </c>
      <c r="J241" s="8">
        <f t="shared" si="18"/>
        <v>0</v>
      </c>
      <c r="K241" s="13"/>
    </row>
    <row r="242" spans="1:11" ht="24.75" customHeight="1">
      <c r="A242" s="33" t="s">
        <v>361</v>
      </c>
      <c r="B242" s="23" t="s">
        <v>523</v>
      </c>
      <c r="C242" s="23">
        <v>2130108</v>
      </c>
      <c r="D242" s="23" t="s">
        <v>524</v>
      </c>
      <c r="E242" s="13">
        <f t="shared" si="19"/>
        <v>60</v>
      </c>
      <c r="F242" s="11"/>
      <c r="G242" s="11"/>
      <c r="H242" s="16">
        <v>60</v>
      </c>
      <c r="I242" s="16">
        <v>60</v>
      </c>
      <c r="J242" s="8">
        <f t="shared" si="18"/>
        <v>0</v>
      </c>
      <c r="K242" s="13"/>
    </row>
    <row r="243" spans="1:11" ht="24.75" customHeight="1">
      <c r="A243" s="10"/>
      <c r="B243" s="23" t="s">
        <v>525</v>
      </c>
      <c r="C243" s="10">
        <v>2130109</v>
      </c>
      <c r="D243" s="19" t="s">
        <v>374</v>
      </c>
      <c r="E243" s="11">
        <f t="shared" si="19"/>
        <v>1.4</v>
      </c>
      <c r="F243" s="11"/>
      <c r="G243" s="11"/>
      <c r="H243" s="11">
        <v>1.4</v>
      </c>
      <c r="I243" s="11">
        <v>1.4</v>
      </c>
      <c r="J243" s="8">
        <f t="shared" si="18"/>
        <v>0</v>
      </c>
      <c r="K243" s="13"/>
    </row>
    <row r="244" spans="1:11" ht="24.75" customHeight="1">
      <c r="A244" s="12" t="s">
        <v>363</v>
      </c>
      <c r="B244" s="17" t="s">
        <v>364</v>
      </c>
      <c r="C244" s="8">
        <v>2130122</v>
      </c>
      <c r="D244" s="12" t="s">
        <v>516</v>
      </c>
      <c r="E244" s="13">
        <f t="shared" si="19"/>
        <v>100</v>
      </c>
      <c r="F244" s="13"/>
      <c r="G244" s="14"/>
      <c r="H244" s="22">
        <v>100</v>
      </c>
      <c r="I244" s="22">
        <v>100</v>
      </c>
      <c r="J244" s="8">
        <f t="shared" si="18"/>
        <v>0</v>
      </c>
      <c r="K244" s="13"/>
    </row>
    <row r="245" spans="1:11" ht="24.75" customHeight="1">
      <c r="A245" s="34" t="s">
        <v>361</v>
      </c>
      <c r="B245" s="17" t="s">
        <v>526</v>
      </c>
      <c r="C245" s="8">
        <v>2130122</v>
      </c>
      <c r="D245" s="17" t="s">
        <v>527</v>
      </c>
      <c r="E245" s="13">
        <f t="shared" si="19"/>
        <v>252</v>
      </c>
      <c r="F245" s="11"/>
      <c r="G245" s="11"/>
      <c r="H245" s="15">
        <v>252</v>
      </c>
      <c r="I245" s="15">
        <v>252</v>
      </c>
      <c r="J245" s="8">
        <f t="shared" si="18"/>
        <v>0</v>
      </c>
      <c r="K245" s="13"/>
    </row>
    <row r="246" spans="1:11" ht="24.75" customHeight="1">
      <c r="A246" s="34" t="s">
        <v>361</v>
      </c>
      <c r="B246" s="17" t="s">
        <v>528</v>
      </c>
      <c r="C246" s="8">
        <v>2130122</v>
      </c>
      <c r="D246" s="17" t="s">
        <v>529</v>
      </c>
      <c r="E246" s="13">
        <f t="shared" si="19"/>
        <v>3388.6698</v>
      </c>
      <c r="F246" s="11"/>
      <c r="G246" s="11"/>
      <c r="H246" s="15">
        <v>3388.6698</v>
      </c>
      <c r="I246" s="15">
        <v>3388.6698</v>
      </c>
      <c r="J246" s="8">
        <f t="shared" si="18"/>
        <v>0</v>
      </c>
      <c r="K246" s="13"/>
    </row>
    <row r="247" spans="1:11" ht="24.75" customHeight="1">
      <c r="A247" s="34" t="s">
        <v>361</v>
      </c>
      <c r="B247" s="17" t="s">
        <v>530</v>
      </c>
      <c r="C247" s="8">
        <v>2130122</v>
      </c>
      <c r="D247" s="17" t="s">
        <v>368</v>
      </c>
      <c r="E247" s="13">
        <f t="shared" si="19"/>
        <v>-3388.6698</v>
      </c>
      <c r="F247" s="11"/>
      <c r="G247" s="11"/>
      <c r="H247" s="15">
        <v>-3388.6698</v>
      </c>
      <c r="I247" s="15">
        <v>-3388.6698</v>
      </c>
      <c r="J247" s="8">
        <f t="shared" si="18"/>
        <v>0</v>
      </c>
      <c r="K247" s="13"/>
    </row>
    <row r="248" spans="1:11" ht="24.75" customHeight="1">
      <c r="A248" s="15" t="s">
        <v>370</v>
      </c>
      <c r="B248" s="17" t="s">
        <v>531</v>
      </c>
      <c r="C248" s="19">
        <v>2130122</v>
      </c>
      <c r="D248" s="17" t="s">
        <v>532</v>
      </c>
      <c r="E248" s="13">
        <f t="shared" si="19"/>
        <v>50</v>
      </c>
      <c r="F248" s="11"/>
      <c r="G248" s="11"/>
      <c r="H248" s="15">
        <v>50</v>
      </c>
      <c r="I248" s="15">
        <v>50</v>
      </c>
      <c r="J248" s="8">
        <f t="shared" si="18"/>
        <v>0</v>
      </c>
      <c r="K248" s="13"/>
    </row>
    <row r="249" spans="1:11" ht="24.75" customHeight="1">
      <c r="A249" s="12" t="s">
        <v>365</v>
      </c>
      <c r="B249" s="17" t="s">
        <v>533</v>
      </c>
      <c r="C249" s="8">
        <v>2130122</v>
      </c>
      <c r="D249" s="17" t="s">
        <v>534</v>
      </c>
      <c r="E249" s="13">
        <v>360</v>
      </c>
      <c r="F249" s="11"/>
      <c r="G249" s="11"/>
      <c r="H249" s="15">
        <v>360</v>
      </c>
      <c r="I249" s="15">
        <v>360</v>
      </c>
      <c r="J249" s="8">
        <f t="shared" si="18"/>
        <v>0</v>
      </c>
      <c r="K249" s="13"/>
    </row>
    <row r="250" spans="1:11" ht="24.75" customHeight="1">
      <c r="A250" s="34" t="s">
        <v>367</v>
      </c>
      <c r="B250" s="17" t="s">
        <v>535</v>
      </c>
      <c r="C250" s="8">
        <v>2130124</v>
      </c>
      <c r="D250" s="17" t="s">
        <v>536</v>
      </c>
      <c r="E250" s="13">
        <f aca="true" t="shared" si="20" ref="E250:E258">SUM(F250:H250)</f>
        <v>40.2</v>
      </c>
      <c r="F250" s="11"/>
      <c r="G250" s="11"/>
      <c r="H250" s="15">
        <v>40.2</v>
      </c>
      <c r="I250" s="15">
        <v>40.2</v>
      </c>
      <c r="J250" s="8">
        <f t="shared" si="18"/>
        <v>0</v>
      </c>
      <c r="K250" s="13"/>
    </row>
    <row r="251" spans="1:11" ht="24.75" customHeight="1">
      <c r="A251" s="16" t="s">
        <v>363</v>
      </c>
      <c r="B251" s="23" t="s">
        <v>537</v>
      </c>
      <c r="C251" s="23">
        <v>2130124</v>
      </c>
      <c r="D251" s="23" t="s">
        <v>538</v>
      </c>
      <c r="E251" s="13">
        <f t="shared" si="20"/>
        <v>20</v>
      </c>
      <c r="F251" s="53"/>
      <c r="G251" s="53"/>
      <c r="H251" s="58">
        <v>20</v>
      </c>
      <c r="I251" s="58">
        <v>20</v>
      </c>
      <c r="J251" s="54">
        <f t="shared" si="18"/>
        <v>0</v>
      </c>
      <c r="K251" s="51"/>
    </row>
    <row r="252" spans="1:11" ht="24.75" customHeight="1">
      <c r="A252" s="16" t="s">
        <v>361</v>
      </c>
      <c r="B252" s="23" t="s">
        <v>539</v>
      </c>
      <c r="C252" s="10">
        <v>2130126</v>
      </c>
      <c r="D252" s="23" t="s">
        <v>540</v>
      </c>
      <c r="E252" s="11">
        <f t="shared" si="20"/>
        <v>6</v>
      </c>
      <c r="F252" s="53"/>
      <c r="G252" s="53"/>
      <c r="H252" s="53">
        <v>6</v>
      </c>
      <c r="I252" s="53">
        <v>6</v>
      </c>
      <c r="J252" s="54">
        <f t="shared" si="18"/>
        <v>0</v>
      </c>
      <c r="K252" s="51"/>
    </row>
    <row r="253" spans="1:11" ht="24.75" customHeight="1">
      <c r="A253" s="33" t="s">
        <v>359</v>
      </c>
      <c r="B253" s="23" t="s">
        <v>541</v>
      </c>
      <c r="C253" s="23">
        <v>2130126</v>
      </c>
      <c r="D253" s="23" t="s">
        <v>542</v>
      </c>
      <c r="E253" s="11">
        <f t="shared" si="20"/>
        <v>14</v>
      </c>
      <c r="F253" s="53"/>
      <c r="G253" s="53"/>
      <c r="H253" s="59">
        <v>14</v>
      </c>
      <c r="I253" s="53">
        <v>14</v>
      </c>
      <c r="J253" s="54">
        <f t="shared" si="18"/>
        <v>0</v>
      </c>
      <c r="K253" s="51"/>
    </row>
    <row r="254" spans="1:11" ht="24.75" customHeight="1">
      <c r="A254" s="33" t="s">
        <v>669</v>
      </c>
      <c r="B254" s="1" t="s">
        <v>667</v>
      </c>
      <c r="C254" s="23">
        <v>2130152</v>
      </c>
      <c r="D254" s="52" t="s">
        <v>668</v>
      </c>
      <c r="E254" s="11">
        <v>3.8</v>
      </c>
      <c r="F254" s="53"/>
      <c r="G254" s="53"/>
      <c r="H254" s="59">
        <v>3.8</v>
      </c>
      <c r="I254" s="53">
        <v>3.8</v>
      </c>
      <c r="J254" s="54"/>
      <c r="K254" s="51"/>
    </row>
    <row r="255" spans="1:11" ht="24.75" customHeight="1">
      <c r="A255" s="10" t="s">
        <v>319</v>
      </c>
      <c r="B255" s="10" t="s">
        <v>543</v>
      </c>
      <c r="C255" s="10">
        <v>2130199</v>
      </c>
      <c r="D255" s="10" t="s">
        <v>320</v>
      </c>
      <c r="E255" s="13">
        <f t="shared" si="20"/>
        <v>1080</v>
      </c>
      <c r="F255" s="51"/>
      <c r="G255" s="51"/>
      <c r="H255" s="53">
        <v>1080</v>
      </c>
      <c r="I255" s="53">
        <v>1080</v>
      </c>
      <c r="J255" s="54">
        <f t="shared" si="18"/>
        <v>0</v>
      </c>
      <c r="K255" s="51"/>
    </row>
    <row r="256" spans="1:11" ht="24.75" customHeight="1">
      <c r="A256" s="12" t="s">
        <v>359</v>
      </c>
      <c r="B256" s="17" t="s">
        <v>360</v>
      </c>
      <c r="C256" s="8">
        <v>2130199</v>
      </c>
      <c r="D256" s="12" t="s">
        <v>544</v>
      </c>
      <c r="E256" s="13">
        <f t="shared" si="20"/>
        <v>46.07</v>
      </c>
      <c r="F256" s="51"/>
      <c r="G256" s="55"/>
      <c r="H256" s="50">
        <v>46.07</v>
      </c>
      <c r="I256" s="50">
        <v>46.07</v>
      </c>
      <c r="J256" s="54">
        <f t="shared" si="18"/>
        <v>0</v>
      </c>
      <c r="K256" s="51"/>
    </row>
    <row r="257" spans="1:11" ht="24.75" customHeight="1">
      <c r="A257" s="12" t="s">
        <v>365</v>
      </c>
      <c r="B257" s="17" t="s">
        <v>366</v>
      </c>
      <c r="C257" s="8">
        <v>2130199</v>
      </c>
      <c r="D257" s="12" t="s">
        <v>545</v>
      </c>
      <c r="E257" s="13">
        <f t="shared" si="20"/>
        <v>25</v>
      </c>
      <c r="F257" s="51"/>
      <c r="G257" s="55"/>
      <c r="H257" s="50">
        <v>25</v>
      </c>
      <c r="I257" s="50">
        <v>25</v>
      </c>
      <c r="J257" s="54">
        <f t="shared" si="18"/>
        <v>0</v>
      </c>
      <c r="K257" s="51"/>
    </row>
    <row r="258" spans="1:11" ht="24.75" customHeight="1">
      <c r="A258" s="8" t="s">
        <v>371</v>
      </c>
      <c r="B258" s="23" t="s">
        <v>546</v>
      </c>
      <c r="C258" s="10">
        <v>2130199</v>
      </c>
      <c r="D258" s="23" t="s">
        <v>547</v>
      </c>
      <c r="E258" s="13">
        <f t="shared" si="20"/>
        <v>200</v>
      </c>
      <c r="F258" s="53"/>
      <c r="G258" s="53"/>
      <c r="H258" s="53">
        <v>200</v>
      </c>
      <c r="I258" s="53">
        <v>200</v>
      </c>
      <c r="J258" s="54">
        <f t="shared" si="18"/>
        <v>0</v>
      </c>
      <c r="K258" s="51"/>
    </row>
    <row r="259" spans="1:11" ht="24.75" customHeight="1">
      <c r="A259" s="16" t="s">
        <v>363</v>
      </c>
      <c r="B259" s="23" t="s">
        <v>548</v>
      </c>
      <c r="C259" s="23">
        <v>2130199</v>
      </c>
      <c r="D259" s="23" t="s">
        <v>549</v>
      </c>
      <c r="E259" s="13">
        <v>30</v>
      </c>
      <c r="F259" s="53"/>
      <c r="G259" s="53"/>
      <c r="H259" s="58">
        <v>30</v>
      </c>
      <c r="I259" s="58">
        <v>30</v>
      </c>
      <c r="J259" s="54">
        <f t="shared" si="18"/>
        <v>0</v>
      </c>
      <c r="K259" s="51"/>
    </row>
    <row r="260" spans="1:11" ht="24.75" customHeight="1">
      <c r="A260" s="33" t="s">
        <v>372</v>
      </c>
      <c r="B260" s="23" t="s">
        <v>550</v>
      </c>
      <c r="C260" s="23">
        <v>2130199</v>
      </c>
      <c r="D260" s="24" t="s">
        <v>551</v>
      </c>
      <c r="E260" s="11">
        <f>SUM(F260:H260)</f>
        <v>30</v>
      </c>
      <c r="F260" s="11"/>
      <c r="G260" s="11"/>
      <c r="H260" s="16">
        <v>30</v>
      </c>
      <c r="I260" s="11">
        <v>30</v>
      </c>
      <c r="J260" s="8">
        <f aca="true" t="shared" si="21" ref="J260:J325">E260-I260</f>
        <v>0</v>
      </c>
      <c r="K260" s="13"/>
    </row>
    <row r="261" spans="1:11" ht="24.75" customHeight="1">
      <c r="A261" s="25" t="s">
        <v>361</v>
      </c>
      <c r="B261" s="23" t="s">
        <v>552</v>
      </c>
      <c r="C261" s="23">
        <v>2130199</v>
      </c>
      <c r="D261" s="16" t="s">
        <v>553</v>
      </c>
      <c r="E261" s="11">
        <f>SUM(F261:H261)</f>
        <v>4</v>
      </c>
      <c r="F261" s="11"/>
      <c r="G261" s="11"/>
      <c r="H261" s="16">
        <v>4</v>
      </c>
      <c r="I261" s="11">
        <v>4</v>
      </c>
      <c r="J261" s="8">
        <f t="shared" si="21"/>
        <v>0</v>
      </c>
      <c r="K261" s="13"/>
    </row>
    <row r="262" spans="1:11" ht="24.75" customHeight="1">
      <c r="A262" s="25" t="s">
        <v>361</v>
      </c>
      <c r="B262" s="23" t="s">
        <v>554</v>
      </c>
      <c r="C262" s="23">
        <v>2130199</v>
      </c>
      <c r="D262" s="16" t="s">
        <v>555</v>
      </c>
      <c r="E262" s="11">
        <f>SUM(F262:H262)</f>
        <v>8</v>
      </c>
      <c r="F262" s="11"/>
      <c r="G262" s="11"/>
      <c r="H262" s="16">
        <v>8</v>
      </c>
      <c r="I262" s="11">
        <v>8</v>
      </c>
      <c r="J262" s="8">
        <f t="shared" si="21"/>
        <v>0</v>
      </c>
      <c r="K262" s="13"/>
    </row>
    <row r="263" spans="1:11" ht="24.75" customHeight="1">
      <c r="A263" s="25" t="s">
        <v>361</v>
      </c>
      <c r="B263" s="23" t="s">
        <v>556</v>
      </c>
      <c r="C263" s="10">
        <v>2130199</v>
      </c>
      <c r="D263" s="16" t="s">
        <v>557</v>
      </c>
      <c r="E263" s="11">
        <f>SUM(F263:H263)</f>
        <v>2</v>
      </c>
      <c r="F263" s="11"/>
      <c r="G263" s="11"/>
      <c r="H263" s="11">
        <v>2</v>
      </c>
      <c r="I263" s="11">
        <v>2</v>
      </c>
      <c r="J263" s="8">
        <f t="shared" si="21"/>
        <v>0</v>
      </c>
      <c r="K263" s="13"/>
    </row>
    <row r="264" spans="1:11" ht="24.75" customHeight="1">
      <c r="A264" s="110" t="s">
        <v>558</v>
      </c>
      <c r="B264" s="111"/>
      <c r="C264" s="111"/>
      <c r="D264" s="112"/>
      <c r="E264" s="11">
        <f>SUM(E265:E275)</f>
        <v>648.6425</v>
      </c>
      <c r="F264" s="11">
        <f>SUM(F265:F275)</f>
        <v>0</v>
      </c>
      <c r="G264" s="11">
        <f>SUM(G265:G275)</f>
        <v>0</v>
      </c>
      <c r="H264" s="11">
        <f>SUM(H265:H275)</f>
        <v>648.6425</v>
      </c>
      <c r="I264" s="11">
        <f>SUM(I265:I275)</f>
        <v>648.6425</v>
      </c>
      <c r="J264" s="8">
        <f t="shared" si="21"/>
        <v>0</v>
      </c>
      <c r="K264" s="13"/>
    </row>
    <row r="265" spans="1:11" ht="24.75" customHeight="1">
      <c r="A265" s="8" t="s">
        <v>322</v>
      </c>
      <c r="B265" s="17" t="s">
        <v>354</v>
      </c>
      <c r="C265" s="8">
        <v>2130205</v>
      </c>
      <c r="D265" s="12" t="s">
        <v>559</v>
      </c>
      <c r="E265" s="13">
        <f aca="true" t="shared" si="22" ref="E265:E275">SUM(F265:H265)</f>
        <v>135</v>
      </c>
      <c r="F265" s="13"/>
      <c r="G265" s="14"/>
      <c r="H265" s="13">
        <v>135</v>
      </c>
      <c r="I265" s="13">
        <v>135</v>
      </c>
      <c r="J265" s="8">
        <f t="shared" si="21"/>
        <v>0</v>
      </c>
      <c r="K265" s="13"/>
    </row>
    <row r="266" spans="1:11" ht="24.75" customHeight="1">
      <c r="A266" s="8" t="s">
        <v>322</v>
      </c>
      <c r="B266" s="17" t="s">
        <v>355</v>
      </c>
      <c r="C266" s="19">
        <v>2130205</v>
      </c>
      <c r="D266" s="12" t="s">
        <v>560</v>
      </c>
      <c r="E266" s="13">
        <f t="shared" si="22"/>
        <v>110.48</v>
      </c>
      <c r="F266" s="13"/>
      <c r="G266" s="14"/>
      <c r="H266" s="15">
        <v>110.48</v>
      </c>
      <c r="I266" s="15">
        <v>110.48</v>
      </c>
      <c r="J266" s="8">
        <f t="shared" si="21"/>
        <v>0</v>
      </c>
      <c r="K266" s="13"/>
    </row>
    <row r="267" spans="1:11" ht="24.75" customHeight="1">
      <c r="A267" s="12" t="s">
        <v>322</v>
      </c>
      <c r="B267" s="17" t="s">
        <v>358</v>
      </c>
      <c r="C267" s="8">
        <v>2130205</v>
      </c>
      <c r="D267" s="12" t="s">
        <v>561</v>
      </c>
      <c r="E267" s="13">
        <f t="shared" si="22"/>
        <v>31.58</v>
      </c>
      <c r="F267" s="16"/>
      <c r="G267" s="14"/>
      <c r="H267" s="22">
        <v>31.58</v>
      </c>
      <c r="I267" s="22">
        <v>31.58</v>
      </c>
      <c r="J267" s="8">
        <f t="shared" si="21"/>
        <v>0</v>
      </c>
      <c r="K267" s="13"/>
    </row>
    <row r="268" spans="1:11" ht="24.75" customHeight="1">
      <c r="A268" s="16" t="s">
        <v>322</v>
      </c>
      <c r="B268" s="23" t="s">
        <v>562</v>
      </c>
      <c r="C268" s="24">
        <v>2130205</v>
      </c>
      <c r="D268" s="23" t="s">
        <v>563</v>
      </c>
      <c r="E268" s="13">
        <f t="shared" si="22"/>
        <v>31.58</v>
      </c>
      <c r="F268" s="11"/>
      <c r="G268" s="11"/>
      <c r="H268" s="25">
        <v>31.58</v>
      </c>
      <c r="I268" s="25">
        <v>31.58</v>
      </c>
      <c r="J268" s="8">
        <f t="shared" si="21"/>
        <v>0</v>
      </c>
      <c r="K268" s="13"/>
    </row>
    <row r="269" spans="1:11" ht="24.75" customHeight="1">
      <c r="A269" s="8" t="s">
        <v>322</v>
      </c>
      <c r="B269" s="17" t="s">
        <v>354</v>
      </c>
      <c r="C269" s="8">
        <v>2130207</v>
      </c>
      <c r="D269" s="12" t="s">
        <v>559</v>
      </c>
      <c r="E269" s="13">
        <f t="shared" si="22"/>
        <v>20.5</v>
      </c>
      <c r="F269" s="13"/>
      <c r="G269" s="14"/>
      <c r="H269" s="13">
        <v>20.5</v>
      </c>
      <c r="I269" s="13">
        <v>20.5</v>
      </c>
      <c r="J269" s="8">
        <f t="shared" si="21"/>
        <v>0</v>
      </c>
      <c r="K269" s="13"/>
    </row>
    <row r="270" spans="1:11" ht="24.75" customHeight="1">
      <c r="A270" s="12" t="s">
        <v>322</v>
      </c>
      <c r="B270" s="17" t="s">
        <v>358</v>
      </c>
      <c r="C270" s="8">
        <v>2130209</v>
      </c>
      <c r="D270" s="12" t="s">
        <v>561</v>
      </c>
      <c r="E270" s="13">
        <f t="shared" si="22"/>
        <v>179.1725</v>
      </c>
      <c r="F270" s="13"/>
      <c r="G270" s="14"/>
      <c r="H270" s="22">
        <v>179.1725</v>
      </c>
      <c r="I270" s="22">
        <v>179.1725</v>
      </c>
      <c r="J270" s="8">
        <f t="shared" si="21"/>
        <v>0</v>
      </c>
      <c r="K270" s="13"/>
    </row>
    <row r="271" spans="1:11" ht="24.75" customHeight="1">
      <c r="A271" s="16" t="s">
        <v>322</v>
      </c>
      <c r="B271" s="23" t="s">
        <v>562</v>
      </c>
      <c r="C271" s="24">
        <v>2130209</v>
      </c>
      <c r="D271" s="23" t="s">
        <v>563</v>
      </c>
      <c r="E271" s="13">
        <f t="shared" si="22"/>
        <v>4.5</v>
      </c>
      <c r="F271" s="11"/>
      <c r="G271" s="11"/>
      <c r="H271" s="25">
        <v>4.5</v>
      </c>
      <c r="I271" s="25">
        <v>4.5</v>
      </c>
      <c r="J271" s="8">
        <f t="shared" si="21"/>
        <v>0</v>
      </c>
      <c r="K271" s="13"/>
    </row>
    <row r="272" spans="1:11" ht="24.75" customHeight="1">
      <c r="A272" s="12" t="s">
        <v>322</v>
      </c>
      <c r="B272" s="17" t="s">
        <v>358</v>
      </c>
      <c r="C272" s="8">
        <v>2130213</v>
      </c>
      <c r="D272" s="12" t="s">
        <v>561</v>
      </c>
      <c r="E272" s="13">
        <f t="shared" si="22"/>
        <v>1.08</v>
      </c>
      <c r="F272" s="13"/>
      <c r="G272" s="14"/>
      <c r="H272" s="22">
        <v>1.08</v>
      </c>
      <c r="I272" s="22">
        <v>1.08</v>
      </c>
      <c r="J272" s="8">
        <f t="shared" si="21"/>
        <v>0</v>
      </c>
      <c r="K272" s="13"/>
    </row>
    <row r="273" spans="1:11" ht="24.75" customHeight="1">
      <c r="A273" s="12" t="s">
        <v>322</v>
      </c>
      <c r="B273" s="17" t="s">
        <v>358</v>
      </c>
      <c r="C273" s="8">
        <v>2130299</v>
      </c>
      <c r="D273" s="12" t="s">
        <v>561</v>
      </c>
      <c r="E273" s="13">
        <f t="shared" si="22"/>
        <v>114.79</v>
      </c>
      <c r="F273" s="13"/>
      <c r="G273" s="14"/>
      <c r="H273" s="22">
        <v>114.79</v>
      </c>
      <c r="I273" s="22">
        <v>114.79</v>
      </c>
      <c r="J273" s="8">
        <f t="shared" si="21"/>
        <v>0</v>
      </c>
      <c r="K273" s="11"/>
    </row>
    <row r="274" spans="1:11" ht="24.75" customHeight="1">
      <c r="A274" s="12" t="s">
        <v>322</v>
      </c>
      <c r="B274" s="17" t="s">
        <v>357</v>
      </c>
      <c r="C274" s="8">
        <v>2130299</v>
      </c>
      <c r="D274" s="17" t="s">
        <v>564</v>
      </c>
      <c r="E274" s="13">
        <f t="shared" si="22"/>
        <v>15</v>
      </c>
      <c r="F274" s="13"/>
      <c r="G274" s="14"/>
      <c r="H274" s="15">
        <v>15</v>
      </c>
      <c r="I274" s="15">
        <v>15</v>
      </c>
      <c r="J274" s="8">
        <f t="shared" si="21"/>
        <v>0</v>
      </c>
      <c r="K274" s="13"/>
    </row>
    <row r="275" spans="1:11" ht="24.75" customHeight="1">
      <c r="A275" s="16" t="s">
        <v>322</v>
      </c>
      <c r="B275" s="23" t="s">
        <v>562</v>
      </c>
      <c r="C275" s="24">
        <v>2130299</v>
      </c>
      <c r="D275" s="23" t="s">
        <v>563</v>
      </c>
      <c r="E275" s="13">
        <f t="shared" si="22"/>
        <v>4.96</v>
      </c>
      <c r="F275" s="11"/>
      <c r="G275" s="11"/>
      <c r="H275" s="25">
        <v>4.96</v>
      </c>
      <c r="I275" s="25">
        <v>4.96</v>
      </c>
      <c r="J275" s="8">
        <f t="shared" si="21"/>
        <v>0</v>
      </c>
      <c r="K275" s="13"/>
    </row>
    <row r="276" spans="1:11" ht="24.75" customHeight="1">
      <c r="A276" s="89" t="s">
        <v>565</v>
      </c>
      <c r="B276" s="90"/>
      <c r="C276" s="90"/>
      <c r="D276" s="91"/>
      <c r="E276" s="13">
        <f>SUM(E277:E288)</f>
        <v>956.1</v>
      </c>
      <c r="F276" s="13">
        <f>SUM(F277:F288)</f>
        <v>0</v>
      </c>
      <c r="G276" s="13">
        <f>SUM(G277:G288)</f>
        <v>0</v>
      </c>
      <c r="H276" s="13">
        <f>SUM(H277:H288)</f>
        <v>956.1</v>
      </c>
      <c r="I276" s="13">
        <f>SUM(I277:I288)</f>
        <v>956.1</v>
      </c>
      <c r="J276" s="8">
        <f t="shared" si="21"/>
        <v>0</v>
      </c>
      <c r="K276" s="13"/>
    </row>
    <row r="277" spans="1:11" ht="24.75" customHeight="1">
      <c r="A277" s="10" t="s">
        <v>321</v>
      </c>
      <c r="B277" s="10" t="s">
        <v>543</v>
      </c>
      <c r="C277" s="10">
        <v>2130305</v>
      </c>
      <c r="D277" s="10" t="s">
        <v>320</v>
      </c>
      <c r="E277" s="13">
        <f aca="true" t="shared" si="23" ref="E277:E288">SUM(F277:H277)</f>
        <v>720</v>
      </c>
      <c r="F277" s="13"/>
      <c r="G277" s="13"/>
      <c r="H277" s="11">
        <v>720</v>
      </c>
      <c r="I277" s="11">
        <v>720</v>
      </c>
      <c r="J277" s="8">
        <f t="shared" si="21"/>
        <v>0</v>
      </c>
      <c r="K277" s="13"/>
    </row>
    <row r="278" spans="1:11" ht="24.75" customHeight="1">
      <c r="A278" s="16" t="s">
        <v>321</v>
      </c>
      <c r="B278" s="23" t="s">
        <v>566</v>
      </c>
      <c r="C278" s="24">
        <v>2130306</v>
      </c>
      <c r="D278" s="23" t="s">
        <v>567</v>
      </c>
      <c r="E278" s="13">
        <f t="shared" si="23"/>
        <v>62</v>
      </c>
      <c r="F278" s="11"/>
      <c r="G278" s="11"/>
      <c r="H278" s="25">
        <v>62</v>
      </c>
      <c r="I278" s="25">
        <v>62</v>
      </c>
      <c r="J278" s="8">
        <f t="shared" si="21"/>
        <v>0</v>
      </c>
      <c r="K278" s="13"/>
    </row>
    <row r="279" spans="1:11" ht="24.75" customHeight="1">
      <c r="A279" s="33" t="s">
        <v>369</v>
      </c>
      <c r="B279" s="23" t="s">
        <v>568</v>
      </c>
      <c r="C279" s="23">
        <v>2130306</v>
      </c>
      <c r="D279" s="23" t="s">
        <v>569</v>
      </c>
      <c r="E279" s="13">
        <f t="shared" si="23"/>
        <v>41</v>
      </c>
      <c r="F279" s="11"/>
      <c r="G279" s="11"/>
      <c r="H279" s="16">
        <v>41</v>
      </c>
      <c r="I279" s="16">
        <v>41</v>
      </c>
      <c r="J279" s="8">
        <f t="shared" si="21"/>
        <v>0</v>
      </c>
      <c r="K279" s="13"/>
    </row>
    <row r="280" spans="1:11" ht="24.75" customHeight="1">
      <c r="A280" s="16" t="s">
        <v>321</v>
      </c>
      <c r="B280" s="23" t="s">
        <v>566</v>
      </c>
      <c r="C280" s="24">
        <v>2130310</v>
      </c>
      <c r="D280" s="23" t="s">
        <v>567</v>
      </c>
      <c r="E280" s="13">
        <f t="shared" si="23"/>
        <v>5</v>
      </c>
      <c r="F280" s="11"/>
      <c r="G280" s="11"/>
      <c r="H280" s="25">
        <v>5</v>
      </c>
      <c r="I280" s="25">
        <v>5</v>
      </c>
      <c r="J280" s="8">
        <f t="shared" si="21"/>
        <v>0</v>
      </c>
      <c r="K280" s="13"/>
    </row>
    <row r="281" spans="1:11" ht="24.75" customHeight="1">
      <c r="A281" s="16" t="s">
        <v>321</v>
      </c>
      <c r="B281" s="23" t="s">
        <v>566</v>
      </c>
      <c r="C281" s="24">
        <v>2130311</v>
      </c>
      <c r="D281" s="23" t="s">
        <v>567</v>
      </c>
      <c r="E281" s="13">
        <f t="shared" si="23"/>
        <v>5</v>
      </c>
      <c r="F281" s="11"/>
      <c r="G281" s="11"/>
      <c r="H281" s="25">
        <v>5</v>
      </c>
      <c r="I281" s="25">
        <v>5</v>
      </c>
      <c r="J281" s="8">
        <f t="shared" si="21"/>
        <v>0</v>
      </c>
      <c r="K281" s="13"/>
    </row>
    <row r="282" spans="1:11" ht="24.75" customHeight="1">
      <c r="A282" s="25" t="s">
        <v>369</v>
      </c>
      <c r="B282" s="23" t="s">
        <v>570</v>
      </c>
      <c r="C282" s="10">
        <v>2130314</v>
      </c>
      <c r="D282" s="16" t="s">
        <v>571</v>
      </c>
      <c r="E282" s="11">
        <f t="shared" si="23"/>
        <v>5</v>
      </c>
      <c r="F282" s="11"/>
      <c r="G282" s="11"/>
      <c r="H282" s="11">
        <v>5</v>
      </c>
      <c r="I282" s="11">
        <v>5</v>
      </c>
      <c r="J282" s="8">
        <f t="shared" si="21"/>
        <v>0</v>
      </c>
      <c r="K282" s="13"/>
    </row>
    <row r="283" spans="1:11" ht="24.75" customHeight="1">
      <c r="A283" s="15" t="s">
        <v>369</v>
      </c>
      <c r="B283" s="17" t="s">
        <v>572</v>
      </c>
      <c r="C283" s="8">
        <v>2130315</v>
      </c>
      <c r="D283" s="17" t="s">
        <v>573</v>
      </c>
      <c r="E283" s="13">
        <f t="shared" si="23"/>
        <v>54</v>
      </c>
      <c r="F283" s="11"/>
      <c r="G283" s="11"/>
      <c r="H283" s="15">
        <v>54</v>
      </c>
      <c r="I283" s="15">
        <v>54</v>
      </c>
      <c r="J283" s="8">
        <f t="shared" si="21"/>
        <v>0</v>
      </c>
      <c r="K283" s="13"/>
    </row>
    <row r="284" spans="1:11" ht="24.75" customHeight="1">
      <c r="A284" s="15" t="s">
        <v>369</v>
      </c>
      <c r="B284" s="23" t="s">
        <v>574</v>
      </c>
      <c r="C284" s="8">
        <v>2130315</v>
      </c>
      <c r="D284" s="24" t="s">
        <v>575</v>
      </c>
      <c r="E284" s="13">
        <f t="shared" si="23"/>
        <v>27</v>
      </c>
      <c r="F284" s="11"/>
      <c r="G284" s="11"/>
      <c r="H284" s="15">
        <v>27</v>
      </c>
      <c r="I284" s="15">
        <v>27</v>
      </c>
      <c r="J284" s="8">
        <f t="shared" si="21"/>
        <v>0</v>
      </c>
      <c r="K284" s="13"/>
    </row>
    <row r="285" spans="1:11" ht="24.75" customHeight="1">
      <c r="A285" s="25" t="s">
        <v>369</v>
      </c>
      <c r="B285" s="23" t="s">
        <v>576</v>
      </c>
      <c r="C285" s="10">
        <v>2130315</v>
      </c>
      <c r="D285" s="16" t="s">
        <v>577</v>
      </c>
      <c r="E285" s="11">
        <f t="shared" si="23"/>
        <v>15</v>
      </c>
      <c r="F285" s="11"/>
      <c r="G285" s="11"/>
      <c r="H285" s="11">
        <v>15</v>
      </c>
      <c r="I285" s="11">
        <v>15</v>
      </c>
      <c r="J285" s="8">
        <f t="shared" si="21"/>
        <v>0</v>
      </c>
      <c r="K285" s="13"/>
    </row>
    <row r="286" spans="1:11" ht="24.75" customHeight="1">
      <c r="A286" s="16" t="s">
        <v>321</v>
      </c>
      <c r="B286" s="23" t="s">
        <v>566</v>
      </c>
      <c r="C286" s="24">
        <v>2130333</v>
      </c>
      <c r="D286" s="23" t="s">
        <v>567</v>
      </c>
      <c r="E286" s="13">
        <f t="shared" si="23"/>
        <v>2.1</v>
      </c>
      <c r="F286" s="11"/>
      <c r="G286" s="11"/>
      <c r="H286" s="25">
        <v>2.1</v>
      </c>
      <c r="I286" s="25">
        <v>2.1</v>
      </c>
      <c r="J286" s="8">
        <f t="shared" si="21"/>
        <v>0</v>
      </c>
      <c r="K286" s="13"/>
    </row>
    <row r="287" spans="1:11" ht="24.75" customHeight="1">
      <c r="A287" s="25" t="s">
        <v>369</v>
      </c>
      <c r="B287" s="23" t="s">
        <v>578</v>
      </c>
      <c r="C287" s="10">
        <v>2130335</v>
      </c>
      <c r="D287" s="16" t="s">
        <v>579</v>
      </c>
      <c r="E287" s="11">
        <f t="shared" si="23"/>
        <v>16</v>
      </c>
      <c r="F287" s="11"/>
      <c r="G287" s="11"/>
      <c r="H287" s="11">
        <v>16</v>
      </c>
      <c r="I287" s="11">
        <v>16</v>
      </c>
      <c r="J287" s="8">
        <f t="shared" si="21"/>
        <v>0</v>
      </c>
      <c r="K287" s="13"/>
    </row>
    <row r="288" spans="1:11" ht="24.75" customHeight="1">
      <c r="A288" s="16" t="s">
        <v>321</v>
      </c>
      <c r="B288" s="23" t="s">
        <v>566</v>
      </c>
      <c r="C288" s="24">
        <v>2130399</v>
      </c>
      <c r="D288" s="23" t="s">
        <v>567</v>
      </c>
      <c r="E288" s="13">
        <f t="shared" si="23"/>
        <v>4</v>
      </c>
      <c r="F288" s="11"/>
      <c r="G288" s="11"/>
      <c r="H288" s="25">
        <v>4</v>
      </c>
      <c r="I288" s="25">
        <v>4</v>
      </c>
      <c r="J288" s="8">
        <f t="shared" si="21"/>
        <v>0</v>
      </c>
      <c r="K288" s="13"/>
    </row>
    <row r="289" spans="1:11" ht="24.75" customHeight="1">
      <c r="A289" s="89" t="s">
        <v>580</v>
      </c>
      <c r="B289" s="90"/>
      <c r="C289" s="90"/>
      <c r="D289" s="91"/>
      <c r="E289" s="13">
        <f aca="true" t="shared" si="24" ref="E289:J289">SUM(E290:E292)</f>
        <v>224.745</v>
      </c>
      <c r="F289" s="13">
        <f t="shared" si="24"/>
        <v>0</v>
      </c>
      <c r="G289" s="13">
        <f t="shared" si="24"/>
        <v>0</v>
      </c>
      <c r="H289" s="13">
        <f t="shared" si="24"/>
        <v>224.745</v>
      </c>
      <c r="I289" s="13">
        <f t="shared" si="24"/>
        <v>224.745</v>
      </c>
      <c r="J289" s="13">
        <f t="shared" si="24"/>
        <v>0</v>
      </c>
      <c r="K289" s="13"/>
    </row>
    <row r="290" spans="1:11" ht="24.75" customHeight="1">
      <c r="A290" s="15" t="s">
        <v>369</v>
      </c>
      <c r="B290" s="23" t="s">
        <v>581</v>
      </c>
      <c r="C290" s="8">
        <v>2130504</v>
      </c>
      <c r="D290" s="24" t="s">
        <v>582</v>
      </c>
      <c r="E290" s="13">
        <f>SUM(F290:H290)</f>
        <v>150</v>
      </c>
      <c r="F290" s="11"/>
      <c r="G290" s="11"/>
      <c r="H290" s="15">
        <v>150</v>
      </c>
      <c r="I290" s="15">
        <v>150</v>
      </c>
      <c r="J290" s="8">
        <f t="shared" si="21"/>
        <v>0</v>
      </c>
      <c r="K290" s="13"/>
    </row>
    <row r="291" spans="1:11" ht="24.75" customHeight="1">
      <c r="A291" s="8" t="s">
        <v>54</v>
      </c>
      <c r="B291" s="12" t="s">
        <v>232</v>
      </c>
      <c r="C291" s="8">
        <v>2130599</v>
      </c>
      <c r="D291" s="8" t="s">
        <v>233</v>
      </c>
      <c r="E291" s="13">
        <f>SUM(F291:H291)</f>
        <v>12</v>
      </c>
      <c r="F291" s="51"/>
      <c r="G291" s="51"/>
      <c r="H291" s="51">
        <v>12</v>
      </c>
      <c r="I291" s="51">
        <v>12</v>
      </c>
      <c r="J291" s="54">
        <f t="shared" si="21"/>
        <v>0</v>
      </c>
      <c r="K291" s="51"/>
    </row>
    <row r="292" spans="1:11" ht="24.75" customHeight="1">
      <c r="A292" s="25" t="s">
        <v>322</v>
      </c>
      <c r="B292" s="23" t="s">
        <v>583</v>
      </c>
      <c r="C292" s="10">
        <v>2130599</v>
      </c>
      <c r="D292" s="16" t="s">
        <v>584</v>
      </c>
      <c r="E292" s="11">
        <f>SUM(F292:H292)</f>
        <v>62.745</v>
      </c>
      <c r="F292" s="53"/>
      <c r="G292" s="53"/>
      <c r="H292" s="60">
        <v>62.745</v>
      </c>
      <c r="I292" s="53">
        <v>62.745</v>
      </c>
      <c r="J292" s="54">
        <f t="shared" si="21"/>
        <v>0</v>
      </c>
      <c r="K292" s="51"/>
    </row>
    <row r="293" spans="1:11" ht="24.75" customHeight="1">
      <c r="A293" s="110" t="s">
        <v>585</v>
      </c>
      <c r="B293" s="111"/>
      <c r="C293" s="111"/>
      <c r="D293" s="112"/>
      <c r="E293" s="11">
        <f>SUM(E294:E301)</f>
        <v>2332</v>
      </c>
      <c r="F293" s="53">
        <f>SUM(F294:F301)</f>
        <v>0</v>
      </c>
      <c r="G293" s="53">
        <f>SUM(G294:G301)</f>
        <v>0</v>
      </c>
      <c r="H293" s="53">
        <f>SUM(H294:H301)</f>
        <v>2332</v>
      </c>
      <c r="I293" s="53">
        <f>SUM(I294:I301)</f>
        <v>2332</v>
      </c>
      <c r="J293" s="54">
        <f t="shared" si="21"/>
        <v>0</v>
      </c>
      <c r="K293" s="51"/>
    </row>
    <row r="294" spans="1:11" ht="24.75" customHeight="1">
      <c r="A294" s="9" t="s">
        <v>375</v>
      </c>
      <c r="B294" s="8" t="s">
        <v>382</v>
      </c>
      <c r="C294" s="12">
        <v>2130602</v>
      </c>
      <c r="D294" s="19" t="s">
        <v>383</v>
      </c>
      <c r="E294" s="13">
        <f aca="true" t="shared" si="25" ref="E294:E301">SUM(F294:H294)</f>
        <v>10</v>
      </c>
      <c r="F294" s="51"/>
      <c r="G294" s="55"/>
      <c r="H294" s="55">
        <v>10</v>
      </c>
      <c r="I294" s="55">
        <v>10</v>
      </c>
      <c r="J294" s="54">
        <f t="shared" si="21"/>
        <v>0</v>
      </c>
      <c r="K294" s="51"/>
    </row>
    <row r="295" spans="1:11" ht="24.75" customHeight="1">
      <c r="A295" s="9" t="s">
        <v>375</v>
      </c>
      <c r="B295" s="9" t="s">
        <v>586</v>
      </c>
      <c r="C295" s="12">
        <v>2130602</v>
      </c>
      <c r="D295" s="9" t="s">
        <v>587</v>
      </c>
      <c r="E295" s="13">
        <f t="shared" si="25"/>
        <v>910</v>
      </c>
      <c r="F295" s="51"/>
      <c r="G295" s="55"/>
      <c r="H295" s="55">
        <v>910</v>
      </c>
      <c r="I295" s="55">
        <v>910</v>
      </c>
      <c r="J295" s="54">
        <f t="shared" si="21"/>
        <v>0</v>
      </c>
      <c r="K295" s="53"/>
    </row>
    <row r="296" spans="1:11" ht="24.75" customHeight="1">
      <c r="A296" s="9" t="s">
        <v>375</v>
      </c>
      <c r="B296" s="9" t="s">
        <v>588</v>
      </c>
      <c r="C296" s="12">
        <v>2130602</v>
      </c>
      <c r="D296" s="9" t="s">
        <v>589</v>
      </c>
      <c r="E296" s="13">
        <f t="shared" si="25"/>
        <v>65</v>
      </c>
      <c r="F296" s="13"/>
      <c r="G296" s="14"/>
      <c r="H296" s="14">
        <v>65</v>
      </c>
      <c r="I296" s="14">
        <v>65</v>
      </c>
      <c r="J296" s="8">
        <f t="shared" si="21"/>
        <v>0</v>
      </c>
      <c r="K296" s="11"/>
    </row>
    <row r="297" spans="1:11" ht="24.75" customHeight="1">
      <c r="A297" s="9" t="s">
        <v>375</v>
      </c>
      <c r="B297" s="8" t="s">
        <v>376</v>
      </c>
      <c r="C297" s="8" t="s">
        <v>377</v>
      </c>
      <c r="D297" s="8" t="s">
        <v>378</v>
      </c>
      <c r="E297" s="13">
        <f t="shared" si="25"/>
        <v>1200</v>
      </c>
      <c r="F297" s="13"/>
      <c r="G297" s="14"/>
      <c r="H297" s="14">
        <v>1200</v>
      </c>
      <c r="I297" s="14">
        <v>1200</v>
      </c>
      <c r="J297" s="8">
        <f t="shared" si="21"/>
        <v>0</v>
      </c>
      <c r="K297" s="13"/>
    </row>
    <row r="298" spans="1:11" ht="24.75" customHeight="1">
      <c r="A298" s="9" t="s">
        <v>375</v>
      </c>
      <c r="B298" s="8" t="s">
        <v>664</v>
      </c>
      <c r="C298" s="8">
        <v>2130603</v>
      </c>
      <c r="D298" s="8"/>
      <c r="E298" s="13">
        <v>2.7</v>
      </c>
      <c r="F298" s="13"/>
      <c r="G298" s="14"/>
      <c r="H298" s="14">
        <v>2.7</v>
      </c>
      <c r="I298" s="14">
        <v>2.7</v>
      </c>
      <c r="J298" s="8"/>
      <c r="K298" s="13"/>
    </row>
    <row r="299" spans="1:11" ht="24.75" customHeight="1">
      <c r="A299" s="9" t="s">
        <v>375</v>
      </c>
      <c r="B299" s="8" t="s">
        <v>379</v>
      </c>
      <c r="C299" s="8" t="s">
        <v>380</v>
      </c>
      <c r="D299" s="8" t="s">
        <v>381</v>
      </c>
      <c r="E299" s="13">
        <f t="shared" si="25"/>
        <v>12</v>
      </c>
      <c r="F299" s="13"/>
      <c r="G299" s="14"/>
      <c r="H299" s="14">
        <v>12</v>
      </c>
      <c r="I299" s="14">
        <v>12</v>
      </c>
      <c r="J299" s="8">
        <f t="shared" si="21"/>
        <v>0</v>
      </c>
      <c r="K299" s="13"/>
    </row>
    <row r="300" spans="1:11" ht="24.75" customHeight="1">
      <c r="A300" s="9" t="s">
        <v>375</v>
      </c>
      <c r="B300" s="9" t="s">
        <v>590</v>
      </c>
      <c r="C300" s="12">
        <v>2130603</v>
      </c>
      <c r="D300" s="9" t="s">
        <v>591</v>
      </c>
      <c r="E300" s="13">
        <f t="shared" si="25"/>
        <v>126</v>
      </c>
      <c r="F300" s="13"/>
      <c r="G300" s="14"/>
      <c r="H300" s="14">
        <v>126</v>
      </c>
      <c r="I300" s="14">
        <v>126</v>
      </c>
      <c r="J300" s="8">
        <f t="shared" si="21"/>
        <v>0</v>
      </c>
      <c r="K300" s="11"/>
    </row>
    <row r="301" spans="1:11" ht="24.75" customHeight="1">
      <c r="A301" s="9" t="s">
        <v>375</v>
      </c>
      <c r="B301" s="8" t="s">
        <v>592</v>
      </c>
      <c r="C301" s="12">
        <v>2130603</v>
      </c>
      <c r="D301" s="9" t="s">
        <v>593</v>
      </c>
      <c r="E301" s="13">
        <f t="shared" si="25"/>
        <v>6.3</v>
      </c>
      <c r="F301" s="13"/>
      <c r="G301" s="14"/>
      <c r="H301" s="14">
        <v>6.3</v>
      </c>
      <c r="I301" s="14">
        <v>6.3</v>
      </c>
      <c r="J301" s="8">
        <f t="shared" si="21"/>
        <v>0</v>
      </c>
      <c r="K301" s="11"/>
    </row>
    <row r="302" spans="1:11" ht="24.75" customHeight="1">
      <c r="A302" s="70" t="s">
        <v>594</v>
      </c>
      <c r="B302" s="71"/>
      <c r="C302" s="71"/>
      <c r="D302" s="72"/>
      <c r="E302" s="13">
        <f>SUM(E303:E307)</f>
        <v>524.4259999999999</v>
      </c>
      <c r="F302" s="13">
        <f>SUM(F303:F307)</f>
        <v>0</v>
      </c>
      <c r="G302" s="51">
        <f>SUM(G303:G307)</f>
        <v>0</v>
      </c>
      <c r="H302" s="51">
        <f>SUM(H303:H307)</f>
        <v>524.4259999999999</v>
      </c>
      <c r="I302" s="51">
        <f>SUM(I303:I307)</f>
        <v>524.4259999999999</v>
      </c>
      <c r="J302" s="54">
        <f t="shared" si="21"/>
        <v>0</v>
      </c>
      <c r="K302" s="53"/>
    </row>
    <row r="303" spans="1:11" ht="24.75" customHeight="1">
      <c r="A303" s="10" t="s">
        <v>311</v>
      </c>
      <c r="B303" s="10" t="s">
        <v>595</v>
      </c>
      <c r="C303" s="10">
        <v>2130701</v>
      </c>
      <c r="D303" s="10" t="s">
        <v>596</v>
      </c>
      <c r="E303" s="13">
        <f>SUM(F303:H303)</f>
        <v>230.4</v>
      </c>
      <c r="F303" s="13"/>
      <c r="G303" s="55"/>
      <c r="H303" s="53">
        <v>230.4</v>
      </c>
      <c r="I303" s="51">
        <v>230.4</v>
      </c>
      <c r="J303" s="54">
        <f t="shared" si="21"/>
        <v>0</v>
      </c>
      <c r="K303" s="53"/>
    </row>
    <row r="304" spans="1:11" ht="24.75" customHeight="1">
      <c r="A304" s="30" t="s">
        <v>348</v>
      </c>
      <c r="B304" s="30" t="s">
        <v>597</v>
      </c>
      <c r="C304" s="35">
        <v>2130701</v>
      </c>
      <c r="D304" s="30" t="s">
        <v>598</v>
      </c>
      <c r="E304" s="13">
        <f>SUM(F304:H304)</f>
        <v>47.026</v>
      </c>
      <c r="F304" s="13"/>
      <c r="G304" s="56"/>
      <c r="H304" s="57">
        <v>47.026</v>
      </c>
      <c r="I304" s="57">
        <v>47.026</v>
      </c>
      <c r="J304" s="54">
        <f t="shared" si="21"/>
        <v>0</v>
      </c>
      <c r="K304" s="53"/>
    </row>
    <row r="305" spans="1:11" ht="24.75" customHeight="1">
      <c r="A305" s="8" t="s">
        <v>372</v>
      </c>
      <c r="B305" s="23" t="s">
        <v>599</v>
      </c>
      <c r="C305" s="10">
        <v>2130701</v>
      </c>
      <c r="D305" s="24" t="s">
        <v>600</v>
      </c>
      <c r="E305" s="13">
        <f>SUM(F305:H305)</f>
        <v>42</v>
      </c>
      <c r="F305" s="11"/>
      <c r="G305" s="53"/>
      <c r="H305" s="53">
        <v>42</v>
      </c>
      <c r="I305" s="53">
        <v>42</v>
      </c>
      <c r="J305" s="54">
        <f t="shared" si="21"/>
        <v>0</v>
      </c>
      <c r="K305" s="53"/>
    </row>
    <row r="306" spans="1:11" ht="24.75" customHeight="1">
      <c r="A306" s="9"/>
      <c r="B306" s="9" t="s">
        <v>412</v>
      </c>
      <c r="C306" s="12">
        <v>2130705</v>
      </c>
      <c r="D306" s="9"/>
      <c r="E306" s="13">
        <f>SUM(F306:H306)</f>
        <v>102.5</v>
      </c>
      <c r="F306" s="13"/>
      <c r="G306" s="55"/>
      <c r="H306" s="55">
        <v>102.5</v>
      </c>
      <c r="I306" s="55">
        <v>102.5</v>
      </c>
      <c r="J306" s="54">
        <f t="shared" si="21"/>
        <v>0</v>
      </c>
      <c r="K306" s="53"/>
    </row>
    <row r="307" spans="1:11" ht="24.75" customHeight="1">
      <c r="A307" s="9"/>
      <c r="B307" s="9" t="s">
        <v>413</v>
      </c>
      <c r="C307" s="12">
        <v>2130705</v>
      </c>
      <c r="D307" s="9"/>
      <c r="E307" s="13">
        <f>SUM(F307:H307)</f>
        <v>102.5</v>
      </c>
      <c r="F307" s="13"/>
      <c r="G307" s="55"/>
      <c r="H307" s="55">
        <v>102.5</v>
      </c>
      <c r="I307" s="55">
        <v>102.5</v>
      </c>
      <c r="J307" s="54">
        <f t="shared" si="21"/>
        <v>0</v>
      </c>
      <c r="K307" s="53"/>
    </row>
    <row r="308" spans="1:11" ht="24.75" customHeight="1">
      <c r="A308" s="70" t="s">
        <v>601</v>
      </c>
      <c r="B308" s="71"/>
      <c r="C308" s="71"/>
      <c r="D308" s="72"/>
      <c r="E308" s="13">
        <f>SUM(E309:E313)</f>
        <v>448.0672</v>
      </c>
      <c r="F308" s="13">
        <f>SUM(F309:F313)</f>
        <v>0</v>
      </c>
      <c r="G308" s="51">
        <f>SUM(G309:G313)</f>
        <v>0.117199999999997</v>
      </c>
      <c r="H308" s="51">
        <f>SUM(H309:H313)</f>
        <v>447.95</v>
      </c>
      <c r="I308" s="51">
        <f>SUM(I309:I313)</f>
        <v>447.89</v>
      </c>
      <c r="J308" s="54">
        <f t="shared" si="21"/>
        <v>0.17720000000002756</v>
      </c>
      <c r="K308" s="53"/>
    </row>
    <row r="309" spans="1:11" ht="24.75" customHeight="1">
      <c r="A309" s="15" t="s">
        <v>387</v>
      </c>
      <c r="B309" s="15" t="s">
        <v>388</v>
      </c>
      <c r="C309" s="8">
        <v>2130803</v>
      </c>
      <c r="D309" s="15" t="s">
        <v>602</v>
      </c>
      <c r="E309" s="13">
        <f>SUM(F309:H309)</f>
        <v>0.117199999999997</v>
      </c>
      <c r="F309" s="13"/>
      <c r="G309" s="55">
        <v>0.117199999999997</v>
      </c>
      <c r="H309" s="55"/>
      <c r="I309" s="55"/>
      <c r="J309" s="54">
        <f t="shared" si="21"/>
        <v>0.117199999999997</v>
      </c>
      <c r="K309" s="53"/>
    </row>
    <row r="310" spans="1:11" ht="24.75" customHeight="1">
      <c r="A310" s="37" t="s">
        <v>387</v>
      </c>
      <c r="B310" s="37" t="s">
        <v>393</v>
      </c>
      <c r="C310" s="10">
        <v>2130803</v>
      </c>
      <c r="D310" s="13" t="s">
        <v>603</v>
      </c>
      <c r="E310" s="13">
        <f>SUM(F310:H310)</f>
        <v>340</v>
      </c>
      <c r="F310" s="13"/>
      <c r="G310" s="55"/>
      <c r="H310" s="55">
        <v>340</v>
      </c>
      <c r="I310" s="55">
        <v>340</v>
      </c>
      <c r="J310" s="54">
        <f t="shared" si="21"/>
        <v>0</v>
      </c>
      <c r="K310" s="53"/>
    </row>
    <row r="311" spans="1:11" ht="24.75" customHeight="1">
      <c r="A311" s="15" t="s">
        <v>387</v>
      </c>
      <c r="B311" s="9" t="s">
        <v>394</v>
      </c>
      <c r="C311" s="12">
        <v>2130803</v>
      </c>
      <c r="D311" s="9" t="s">
        <v>604</v>
      </c>
      <c r="E311" s="13">
        <f>SUM(F311:H311)</f>
        <v>12.08</v>
      </c>
      <c r="F311" s="13"/>
      <c r="G311" s="55"/>
      <c r="H311" s="55">
        <v>12.08</v>
      </c>
      <c r="I311" s="55">
        <v>12.08</v>
      </c>
      <c r="J311" s="54">
        <f t="shared" si="21"/>
        <v>0</v>
      </c>
      <c r="K311" s="53"/>
    </row>
    <row r="312" spans="1:11" ht="24.75" customHeight="1">
      <c r="A312" s="15"/>
      <c r="B312" s="9" t="s">
        <v>670</v>
      </c>
      <c r="C312" s="12">
        <v>2130803</v>
      </c>
      <c r="D312" s="15" t="s">
        <v>671</v>
      </c>
      <c r="E312" s="13">
        <v>15.56</v>
      </c>
      <c r="F312" s="13"/>
      <c r="G312" s="55"/>
      <c r="H312" s="55">
        <v>15.56</v>
      </c>
      <c r="I312" s="55">
        <v>15.56</v>
      </c>
      <c r="J312" s="54"/>
      <c r="K312" s="53"/>
    </row>
    <row r="313" spans="1:11" ht="24.75" customHeight="1">
      <c r="A313" s="9" t="s">
        <v>387</v>
      </c>
      <c r="B313" s="9" t="s">
        <v>396</v>
      </c>
      <c r="C313" s="12">
        <v>2130803</v>
      </c>
      <c r="D313" s="9" t="s">
        <v>605</v>
      </c>
      <c r="E313" s="13">
        <f>SUM(F313:H313)</f>
        <v>80.31</v>
      </c>
      <c r="F313" s="13"/>
      <c r="G313" s="14"/>
      <c r="H313" s="14">
        <v>80.31</v>
      </c>
      <c r="I313" s="14">
        <v>80.25</v>
      </c>
      <c r="J313" s="8">
        <f t="shared" si="21"/>
        <v>0.060000000000002274</v>
      </c>
      <c r="K313" s="11"/>
    </row>
    <row r="314" spans="1:11" ht="24.75" customHeight="1">
      <c r="A314" s="77" t="s">
        <v>606</v>
      </c>
      <c r="B314" s="78"/>
      <c r="C314" s="78"/>
      <c r="D314" s="79"/>
      <c r="E314" s="13">
        <f>E315+E329+E332</f>
        <v>1559.7151000000001</v>
      </c>
      <c r="F314" s="13">
        <f>F315+F329+F332</f>
        <v>0</v>
      </c>
      <c r="G314" s="13">
        <f>G315+G329+G332</f>
        <v>0</v>
      </c>
      <c r="H314" s="13">
        <f>H315+H329+H332</f>
        <v>1559.7151000000001</v>
      </c>
      <c r="I314" s="13">
        <f>I315+I329+I332</f>
        <v>1559.7151000000001</v>
      </c>
      <c r="J314" s="8">
        <f t="shared" si="21"/>
        <v>0</v>
      </c>
      <c r="K314" s="11"/>
    </row>
    <row r="315" spans="1:11" ht="24.75" customHeight="1">
      <c r="A315" s="86" t="s">
        <v>607</v>
      </c>
      <c r="B315" s="87"/>
      <c r="C315" s="87"/>
      <c r="D315" s="88"/>
      <c r="E315" s="13">
        <f>SUM(E316:E328)</f>
        <v>975.44</v>
      </c>
      <c r="F315" s="13">
        <f>SUM(F316:F328)</f>
        <v>0</v>
      </c>
      <c r="G315" s="13">
        <f>SUM(G316:G328)</f>
        <v>0</v>
      </c>
      <c r="H315" s="13">
        <f>SUM(H316:H328)</f>
        <v>975.44</v>
      </c>
      <c r="I315" s="13">
        <f>SUM(I316:I328)</f>
        <v>975.44</v>
      </c>
      <c r="J315" s="8">
        <f t="shared" si="21"/>
        <v>0</v>
      </c>
      <c r="K315" s="11"/>
    </row>
    <row r="316" spans="1:11" ht="24.75" customHeight="1">
      <c r="A316" s="10" t="s">
        <v>311</v>
      </c>
      <c r="B316" s="10" t="s">
        <v>608</v>
      </c>
      <c r="C316" s="10">
        <v>2140199</v>
      </c>
      <c r="D316" s="10" t="s">
        <v>313</v>
      </c>
      <c r="E316" s="13">
        <f aca="true" t="shared" si="26" ref="E316:E328">SUM(F316:H316)</f>
        <v>17</v>
      </c>
      <c r="F316" s="13"/>
      <c r="G316" s="13"/>
      <c r="H316" s="11">
        <v>17</v>
      </c>
      <c r="I316" s="13">
        <v>17</v>
      </c>
      <c r="J316" s="8">
        <f t="shared" si="21"/>
        <v>0</v>
      </c>
      <c r="K316" s="11"/>
    </row>
    <row r="317" spans="1:11" ht="24.75" customHeight="1">
      <c r="A317" s="10" t="s">
        <v>311</v>
      </c>
      <c r="B317" s="10" t="s">
        <v>609</v>
      </c>
      <c r="C317" s="10">
        <v>2140199</v>
      </c>
      <c r="D317" s="10" t="s">
        <v>314</v>
      </c>
      <c r="E317" s="13">
        <f t="shared" si="26"/>
        <v>33</v>
      </c>
      <c r="F317" s="13"/>
      <c r="G317" s="15"/>
      <c r="H317" s="11">
        <v>33</v>
      </c>
      <c r="I317" s="15">
        <v>33</v>
      </c>
      <c r="J317" s="8">
        <f t="shared" si="21"/>
        <v>0</v>
      </c>
      <c r="K317" s="11"/>
    </row>
    <row r="318" spans="1:11" ht="24.75" customHeight="1">
      <c r="A318" s="10" t="s">
        <v>315</v>
      </c>
      <c r="B318" s="10" t="s">
        <v>610</v>
      </c>
      <c r="C318" s="10">
        <v>2140199</v>
      </c>
      <c r="D318" s="10" t="s">
        <v>313</v>
      </c>
      <c r="E318" s="13">
        <f t="shared" si="26"/>
        <v>18</v>
      </c>
      <c r="F318" s="13"/>
      <c r="G318" s="13"/>
      <c r="H318" s="11">
        <v>18</v>
      </c>
      <c r="I318" s="15">
        <v>18</v>
      </c>
      <c r="J318" s="8">
        <f t="shared" si="21"/>
        <v>0</v>
      </c>
      <c r="K318" s="11"/>
    </row>
    <row r="319" spans="1:11" ht="24.75" customHeight="1">
      <c r="A319" s="10" t="s">
        <v>315</v>
      </c>
      <c r="B319" s="10" t="s">
        <v>611</v>
      </c>
      <c r="C319" s="10">
        <v>2140199</v>
      </c>
      <c r="D319" s="10" t="s">
        <v>313</v>
      </c>
      <c r="E319" s="13">
        <f t="shared" si="26"/>
        <v>36</v>
      </c>
      <c r="F319" s="13"/>
      <c r="G319" s="13"/>
      <c r="H319" s="11">
        <v>36</v>
      </c>
      <c r="I319" s="15">
        <v>36</v>
      </c>
      <c r="J319" s="8">
        <f t="shared" si="21"/>
        <v>0</v>
      </c>
      <c r="K319" s="11"/>
    </row>
    <row r="320" spans="1:11" ht="24.75" customHeight="1">
      <c r="A320" s="10" t="s">
        <v>311</v>
      </c>
      <c r="B320" s="10" t="s">
        <v>612</v>
      </c>
      <c r="C320" s="10">
        <v>2140199</v>
      </c>
      <c r="D320" s="10" t="s">
        <v>316</v>
      </c>
      <c r="E320" s="13">
        <f t="shared" si="26"/>
        <v>516</v>
      </c>
      <c r="F320" s="13"/>
      <c r="G320" s="13"/>
      <c r="H320" s="11">
        <v>516</v>
      </c>
      <c r="I320" s="15">
        <v>516</v>
      </c>
      <c r="J320" s="8">
        <f t="shared" si="21"/>
        <v>0</v>
      </c>
      <c r="K320" s="11"/>
    </row>
    <row r="321" spans="1:11" ht="24.75" customHeight="1">
      <c r="A321" s="17" t="s">
        <v>315</v>
      </c>
      <c r="B321" s="8" t="s">
        <v>613</v>
      </c>
      <c r="C321" s="10">
        <v>2140199</v>
      </c>
      <c r="D321" s="8" t="s">
        <v>317</v>
      </c>
      <c r="E321" s="13">
        <f t="shared" si="26"/>
        <v>54</v>
      </c>
      <c r="F321" s="13"/>
      <c r="G321" s="13"/>
      <c r="H321" s="11">
        <v>54</v>
      </c>
      <c r="I321" s="15">
        <v>54</v>
      </c>
      <c r="J321" s="8">
        <f t="shared" si="21"/>
        <v>0</v>
      </c>
      <c r="K321" s="11"/>
    </row>
    <row r="322" spans="1:11" ht="24.75" customHeight="1">
      <c r="A322" s="10" t="s">
        <v>311</v>
      </c>
      <c r="B322" s="10" t="s">
        <v>614</v>
      </c>
      <c r="C322" s="10">
        <v>2140199</v>
      </c>
      <c r="D322" s="10" t="s">
        <v>324</v>
      </c>
      <c r="E322" s="13">
        <f t="shared" si="26"/>
        <v>50</v>
      </c>
      <c r="F322" s="13"/>
      <c r="G322" s="13"/>
      <c r="H322" s="11">
        <v>50</v>
      </c>
      <c r="I322" s="11">
        <v>50</v>
      </c>
      <c r="J322" s="8">
        <f t="shared" si="21"/>
        <v>0</v>
      </c>
      <c r="K322" s="11"/>
    </row>
    <row r="323" spans="1:11" ht="24.75" customHeight="1">
      <c r="A323" s="17" t="s">
        <v>315</v>
      </c>
      <c r="B323" s="10" t="s">
        <v>615</v>
      </c>
      <c r="C323" s="10">
        <v>2140199</v>
      </c>
      <c r="D323" s="10" t="s">
        <v>329</v>
      </c>
      <c r="E323" s="13">
        <f t="shared" si="26"/>
        <v>54</v>
      </c>
      <c r="F323" s="13"/>
      <c r="G323" s="15"/>
      <c r="H323" s="11">
        <v>54</v>
      </c>
      <c r="I323" s="15">
        <v>54</v>
      </c>
      <c r="J323" s="8">
        <f t="shared" si="21"/>
        <v>0</v>
      </c>
      <c r="K323" s="11"/>
    </row>
    <row r="324" spans="1:11" ht="24.75" customHeight="1">
      <c r="A324" s="8" t="s">
        <v>311</v>
      </c>
      <c r="B324" s="8" t="s">
        <v>616</v>
      </c>
      <c r="C324" s="8">
        <v>2140199</v>
      </c>
      <c r="D324" s="8" t="s">
        <v>333</v>
      </c>
      <c r="E324" s="13">
        <f t="shared" si="26"/>
        <v>5</v>
      </c>
      <c r="F324" s="13"/>
      <c r="G324" s="13"/>
      <c r="H324" s="13">
        <v>5</v>
      </c>
      <c r="I324" s="13">
        <v>5</v>
      </c>
      <c r="J324" s="8">
        <f t="shared" si="21"/>
        <v>0</v>
      </c>
      <c r="K324" s="11"/>
    </row>
    <row r="325" spans="1:11" ht="30.75" customHeight="1">
      <c r="A325" s="10" t="s">
        <v>340</v>
      </c>
      <c r="B325" s="8" t="s">
        <v>617</v>
      </c>
      <c r="C325" s="10">
        <v>2140199</v>
      </c>
      <c r="D325" s="10" t="s">
        <v>341</v>
      </c>
      <c r="E325" s="13">
        <f t="shared" si="26"/>
        <v>55.2</v>
      </c>
      <c r="F325" s="13"/>
      <c r="G325" s="13"/>
      <c r="H325" s="11">
        <v>55.2</v>
      </c>
      <c r="I325" s="13">
        <v>55.2</v>
      </c>
      <c r="J325" s="8">
        <f t="shared" si="21"/>
        <v>0</v>
      </c>
      <c r="K325" s="11"/>
    </row>
    <row r="326" spans="1:11" ht="24.75" customHeight="1">
      <c r="A326" s="10" t="s">
        <v>311</v>
      </c>
      <c r="B326" s="8" t="s">
        <v>618</v>
      </c>
      <c r="C326" s="10">
        <v>2140199</v>
      </c>
      <c r="D326" s="10" t="s">
        <v>342</v>
      </c>
      <c r="E326" s="13">
        <f t="shared" si="26"/>
        <v>77.24</v>
      </c>
      <c r="F326" s="13"/>
      <c r="G326" s="13"/>
      <c r="H326" s="11">
        <v>77.24</v>
      </c>
      <c r="I326" s="13">
        <v>77.24</v>
      </c>
      <c r="J326" s="8">
        <f>E326-I326</f>
        <v>0</v>
      </c>
      <c r="K326" s="11"/>
    </row>
    <row r="327" spans="1:11" ht="24.75" customHeight="1">
      <c r="A327" s="10"/>
      <c r="B327" s="8" t="s">
        <v>672</v>
      </c>
      <c r="C327" s="10">
        <v>2140199</v>
      </c>
      <c r="D327" s="10" t="s">
        <v>673</v>
      </c>
      <c r="E327" s="13">
        <f t="shared" si="26"/>
        <v>10</v>
      </c>
      <c r="F327" s="13"/>
      <c r="G327" s="13"/>
      <c r="H327" s="11">
        <v>10</v>
      </c>
      <c r="I327" s="13">
        <v>10</v>
      </c>
      <c r="J327" s="8">
        <f>E327-I327</f>
        <v>0</v>
      </c>
      <c r="K327" s="11"/>
    </row>
    <row r="328" spans="1:11" ht="24.75" customHeight="1">
      <c r="A328" s="17" t="s">
        <v>311</v>
      </c>
      <c r="B328" s="8" t="s">
        <v>619</v>
      </c>
      <c r="C328" s="17">
        <v>2140199</v>
      </c>
      <c r="D328" s="17" t="s">
        <v>344</v>
      </c>
      <c r="E328" s="13">
        <f t="shared" si="26"/>
        <v>50</v>
      </c>
      <c r="F328" s="13"/>
      <c r="G328" s="13"/>
      <c r="H328" s="13">
        <v>50</v>
      </c>
      <c r="I328" s="15">
        <v>50</v>
      </c>
      <c r="J328" s="8">
        <f>E328-I328</f>
        <v>0</v>
      </c>
      <c r="K328" s="11"/>
    </row>
    <row r="329" spans="1:11" ht="24.75" customHeight="1">
      <c r="A329" s="83" t="s">
        <v>620</v>
      </c>
      <c r="B329" s="84"/>
      <c r="C329" s="84"/>
      <c r="D329" s="85"/>
      <c r="E329" s="13">
        <f>SUM(E330:E331)</f>
        <v>170.2751</v>
      </c>
      <c r="F329" s="13">
        <f>SUM(F330:F331)</f>
        <v>0</v>
      </c>
      <c r="G329" s="13">
        <f>SUM(G330:G331)</f>
        <v>0</v>
      </c>
      <c r="H329" s="13">
        <f>SUM(H330:H331)</f>
        <v>170.2751</v>
      </c>
      <c r="I329" s="13">
        <f>SUM(I330:I331)</f>
        <v>170.2751</v>
      </c>
      <c r="J329" s="8">
        <f aca="true" t="shared" si="27" ref="J329:J374">E329-I329</f>
        <v>0</v>
      </c>
      <c r="K329" s="11"/>
    </row>
    <row r="330" spans="1:11" ht="24.75" customHeight="1">
      <c r="A330" s="8" t="s">
        <v>311</v>
      </c>
      <c r="B330" s="8" t="s">
        <v>621</v>
      </c>
      <c r="C330" s="8">
        <v>2140401</v>
      </c>
      <c r="D330" s="8" t="s">
        <v>312</v>
      </c>
      <c r="E330" s="13">
        <f>SUM(F330:H330)</f>
        <v>65.53</v>
      </c>
      <c r="F330" s="13"/>
      <c r="G330" s="11"/>
      <c r="H330" s="13">
        <v>65.53</v>
      </c>
      <c r="I330" s="13">
        <v>65.53</v>
      </c>
      <c r="J330" s="8">
        <f t="shared" si="27"/>
        <v>0</v>
      </c>
      <c r="K330" s="11"/>
    </row>
    <row r="331" spans="1:11" ht="24.75" customHeight="1">
      <c r="A331" s="10" t="s">
        <v>311</v>
      </c>
      <c r="B331" s="10" t="s">
        <v>622</v>
      </c>
      <c r="C331" s="10">
        <v>2140401</v>
      </c>
      <c r="D331" s="10" t="s">
        <v>339</v>
      </c>
      <c r="E331" s="13">
        <f>SUM(F331:H331)</f>
        <v>104.7451</v>
      </c>
      <c r="F331" s="13"/>
      <c r="G331" s="13"/>
      <c r="H331" s="11">
        <v>104.7451</v>
      </c>
      <c r="I331" s="15">
        <v>104.7451</v>
      </c>
      <c r="J331" s="8">
        <f t="shared" si="27"/>
        <v>0</v>
      </c>
      <c r="K331" s="11"/>
    </row>
    <row r="332" spans="1:11" ht="24.75" customHeight="1">
      <c r="A332" s="98" t="s">
        <v>623</v>
      </c>
      <c r="B332" s="99"/>
      <c r="C332" s="99"/>
      <c r="D332" s="100"/>
      <c r="E332" s="13">
        <f>SUM(E333)</f>
        <v>414</v>
      </c>
      <c r="F332" s="13">
        <f>SUM(F333)</f>
        <v>0</v>
      </c>
      <c r="G332" s="13">
        <f>SUM(G333)</f>
        <v>0</v>
      </c>
      <c r="H332" s="13">
        <f>SUM(H333)</f>
        <v>414</v>
      </c>
      <c r="I332" s="13">
        <f>SUM(I333)</f>
        <v>414</v>
      </c>
      <c r="J332" s="8">
        <f t="shared" si="27"/>
        <v>0</v>
      </c>
      <c r="K332" s="11"/>
    </row>
    <row r="333" spans="1:11" ht="24.75" customHeight="1">
      <c r="A333" s="10" t="s">
        <v>311</v>
      </c>
      <c r="B333" s="10" t="s">
        <v>624</v>
      </c>
      <c r="C333" s="10">
        <v>2140602</v>
      </c>
      <c r="D333" s="10" t="s">
        <v>625</v>
      </c>
      <c r="E333" s="13">
        <f>SUM(F333:H333)</f>
        <v>414</v>
      </c>
      <c r="F333" s="15"/>
      <c r="G333" s="14"/>
      <c r="H333" s="11">
        <v>414</v>
      </c>
      <c r="I333" s="15">
        <v>414</v>
      </c>
      <c r="J333" s="8">
        <f t="shared" si="27"/>
        <v>0</v>
      </c>
      <c r="K333" s="11"/>
    </row>
    <row r="334" spans="1:11" ht="24.75" customHeight="1">
      <c r="A334" s="122" t="s">
        <v>626</v>
      </c>
      <c r="B334" s="123"/>
      <c r="C334" s="123"/>
      <c r="D334" s="124"/>
      <c r="E334" s="13">
        <f>SUM(E335)</f>
        <v>364.8</v>
      </c>
      <c r="F334" s="13">
        <f>SUM(F335)</f>
        <v>0</v>
      </c>
      <c r="G334" s="13">
        <f>SUM(G335)</f>
        <v>0</v>
      </c>
      <c r="H334" s="13">
        <f>SUM(H335)</f>
        <v>364.8</v>
      </c>
      <c r="I334" s="13">
        <f>SUM(I335)</f>
        <v>364.8</v>
      </c>
      <c r="J334" s="8">
        <f t="shared" si="27"/>
        <v>0</v>
      </c>
      <c r="K334" s="11"/>
    </row>
    <row r="335" spans="1:11" ht="24.75" customHeight="1">
      <c r="A335" s="98" t="s">
        <v>627</v>
      </c>
      <c r="B335" s="99"/>
      <c r="C335" s="99"/>
      <c r="D335" s="100"/>
      <c r="E335" s="13">
        <f>SUM(E336:E340)</f>
        <v>364.8</v>
      </c>
      <c r="F335" s="13">
        <f>SUM(F336:F340)</f>
        <v>0</v>
      </c>
      <c r="G335" s="13">
        <f>SUM(G336:G340)</f>
        <v>0</v>
      </c>
      <c r="H335" s="13">
        <f>SUM(H336:H340)</f>
        <v>364.8</v>
      </c>
      <c r="I335" s="13">
        <f>SUM(I336:I340)</f>
        <v>364.8</v>
      </c>
      <c r="J335" s="8">
        <f t="shared" si="27"/>
        <v>0</v>
      </c>
      <c r="K335" s="11"/>
    </row>
    <row r="336" spans="1:11" ht="24.75" customHeight="1">
      <c r="A336" s="10" t="s">
        <v>318</v>
      </c>
      <c r="B336" s="10" t="s">
        <v>628</v>
      </c>
      <c r="C336" s="10">
        <v>2150805</v>
      </c>
      <c r="D336" s="10" t="s">
        <v>629</v>
      </c>
      <c r="E336" s="13">
        <f>SUM(F336:H336)</f>
        <v>5</v>
      </c>
      <c r="F336" s="13"/>
      <c r="G336" s="13"/>
      <c r="H336" s="11">
        <v>5</v>
      </c>
      <c r="I336" s="11">
        <v>5</v>
      </c>
      <c r="J336" s="8">
        <f t="shared" si="27"/>
        <v>0</v>
      </c>
      <c r="K336" s="11"/>
    </row>
    <row r="337" spans="1:11" ht="24.75" customHeight="1">
      <c r="A337" s="10" t="s">
        <v>325</v>
      </c>
      <c r="B337" s="10" t="s">
        <v>630</v>
      </c>
      <c r="C337" s="10">
        <v>2150805</v>
      </c>
      <c r="D337" s="10" t="s">
        <v>326</v>
      </c>
      <c r="E337" s="13">
        <f>SUM(F337:H337)</f>
        <v>16</v>
      </c>
      <c r="F337" s="13"/>
      <c r="G337" s="13"/>
      <c r="H337" s="11">
        <v>16</v>
      </c>
      <c r="I337" s="11">
        <v>16</v>
      </c>
      <c r="J337" s="8">
        <f t="shared" si="27"/>
        <v>0</v>
      </c>
      <c r="K337" s="11"/>
    </row>
    <row r="338" spans="1:11" ht="24.75" customHeight="1">
      <c r="A338" s="10" t="s">
        <v>327</v>
      </c>
      <c r="B338" s="10" t="s">
        <v>631</v>
      </c>
      <c r="C338" s="10">
        <v>2150805</v>
      </c>
      <c r="D338" s="10" t="s">
        <v>328</v>
      </c>
      <c r="E338" s="13">
        <f>SUM(F338:H338)</f>
        <v>20</v>
      </c>
      <c r="F338" s="13"/>
      <c r="G338" s="13"/>
      <c r="H338" s="11">
        <v>20</v>
      </c>
      <c r="I338" s="11">
        <v>20</v>
      </c>
      <c r="J338" s="8">
        <f t="shared" si="27"/>
        <v>0</v>
      </c>
      <c r="K338" s="11"/>
    </row>
    <row r="339" spans="1:11" ht="24.75" customHeight="1">
      <c r="A339" s="10" t="s">
        <v>331</v>
      </c>
      <c r="B339" s="10" t="s">
        <v>632</v>
      </c>
      <c r="C339" s="10">
        <v>2150805</v>
      </c>
      <c r="D339" s="10" t="s">
        <v>332</v>
      </c>
      <c r="E339" s="13">
        <f>SUM(F339:H339)</f>
        <v>311</v>
      </c>
      <c r="F339" s="13"/>
      <c r="G339" s="13"/>
      <c r="H339" s="13">
        <v>311</v>
      </c>
      <c r="I339" s="13">
        <v>311</v>
      </c>
      <c r="J339" s="8">
        <f t="shared" si="27"/>
        <v>0</v>
      </c>
      <c r="K339" s="11"/>
    </row>
    <row r="340" spans="1:11" ht="24.75" customHeight="1">
      <c r="A340" s="17" t="s">
        <v>336</v>
      </c>
      <c r="B340" s="8" t="s">
        <v>633</v>
      </c>
      <c r="C340" s="17">
        <v>2150805</v>
      </c>
      <c r="D340" s="10" t="s">
        <v>337</v>
      </c>
      <c r="E340" s="13">
        <f>SUM(F340:H340)</f>
        <v>12.8</v>
      </c>
      <c r="F340" s="13"/>
      <c r="G340" s="13"/>
      <c r="H340" s="13">
        <v>12.8</v>
      </c>
      <c r="I340" s="15">
        <v>12.8</v>
      </c>
      <c r="J340" s="8">
        <f t="shared" si="27"/>
        <v>0</v>
      </c>
      <c r="K340" s="11"/>
    </row>
    <row r="341" spans="1:11" ht="24.75" customHeight="1">
      <c r="A341" s="125" t="s">
        <v>634</v>
      </c>
      <c r="B341" s="126"/>
      <c r="C341" s="126"/>
      <c r="D341" s="127"/>
      <c r="E341" s="13">
        <f>E342+E346+E348</f>
        <v>47.27040000000001</v>
      </c>
      <c r="F341" s="13">
        <f>F342+F346+F348</f>
        <v>0</v>
      </c>
      <c r="G341" s="13">
        <f>G342+G346+G348</f>
        <v>23.9632</v>
      </c>
      <c r="H341" s="13">
        <f>H342+H346+H348</f>
        <v>23.3072</v>
      </c>
      <c r="I341" s="13">
        <f>I342+I346+I348</f>
        <v>28.9632</v>
      </c>
      <c r="J341" s="8">
        <f t="shared" si="27"/>
        <v>18.30720000000001</v>
      </c>
      <c r="K341" s="11"/>
    </row>
    <row r="342" spans="1:11" ht="24.75" customHeight="1">
      <c r="A342" s="83" t="s">
        <v>635</v>
      </c>
      <c r="B342" s="84"/>
      <c r="C342" s="84"/>
      <c r="D342" s="85"/>
      <c r="E342" s="13">
        <f>SUM(E343:E345)</f>
        <v>37.07040000000001</v>
      </c>
      <c r="F342" s="13">
        <f>SUM(F343:F345)</f>
        <v>0</v>
      </c>
      <c r="G342" s="13">
        <f>SUM(G343:G345)</f>
        <v>17.7632</v>
      </c>
      <c r="H342" s="13">
        <f>SUM(H343:H345)</f>
        <v>19.3072</v>
      </c>
      <c r="I342" s="13">
        <f>SUM(I343:I345)</f>
        <v>18.7632</v>
      </c>
      <c r="J342" s="8">
        <f t="shared" si="27"/>
        <v>18.307200000000005</v>
      </c>
      <c r="K342" s="11"/>
    </row>
    <row r="343" spans="1:11" ht="24.75" customHeight="1">
      <c r="A343" s="9"/>
      <c r="B343" s="20" t="s">
        <v>636</v>
      </c>
      <c r="C343" s="19" t="s">
        <v>352</v>
      </c>
      <c r="D343" s="19" t="s">
        <v>353</v>
      </c>
      <c r="E343" s="13">
        <f>SUM(F343:H343)</f>
        <v>1</v>
      </c>
      <c r="F343" s="13"/>
      <c r="G343" s="14"/>
      <c r="H343" s="14">
        <v>1</v>
      </c>
      <c r="I343" s="14">
        <v>1</v>
      </c>
      <c r="J343" s="8">
        <f t="shared" si="27"/>
        <v>0</v>
      </c>
      <c r="K343" s="13"/>
    </row>
    <row r="344" spans="1:11" ht="24.75" customHeight="1">
      <c r="A344" s="15" t="s">
        <v>384</v>
      </c>
      <c r="B344" s="15" t="s">
        <v>385</v>
      </c>
      <c r="C344" s="12">
        <v>2160219</v>
      </c>
      <c r="D344" s="15" t="s">
        <v>386</v>
      </c>
      <c r="E344" s="13">
        <f>SUM(F344:H344)</f>
        <v>17.7632</v>
      </c>
      <c r="F344" s="11"/>
      <c r="G344" s="14">
        <v>17.7632</v>
      </c>
      <c r="H344" s="14"/>
      <c r="I344" s="14">
        <v>17.7632</v>
      </c>
      <c r="J344" s="8">
        <f t="shared" si="27"/>
        <v>0</v>
      </c>
      <c r="K344" s="11"/>
    </row>
    <row r="345" spans="1:11" ht="24.75" customHeight="1">
      <c r="A345" s="9" t="s">
        <v>384</v>
      </c>
      <c r="B345" s="9" t="s">
        <v>395</v>
      </c>
      <c r="C345" s="12">
        <v>2160219</v>
      </c>
      <c r="D345" s="9" t="s">
        <v>637</v>
      </c>
      <c r="E345" s="13">
        <f>SUM(F345:H345)</f>
        <v>18.3072</v>
      </c>
      <c r="F345" s="13"/>
      <c r="G345" s="14"/>
      <c r="H345" s="14">
        <v>18.3072</v>
      </c>
      <c r="I345" s="14"/>
      <c r="J345" s="8">
        <f t="shared" si="27"/>
        <v>18.3072</v>
      </c>
      <c r="K345" s="11"/>
    </row>
    <row r="346" spans="1:11" ht="24.75" customHeight="1">
      <c r="A346" s="70" t="s">
        <v>638</v>
      </c>
      <c r="B346" s="71"/>
      <c r="C346" s="71"/>
      <c r="D346" s="72"/>
      <c r="E346" s="13">
        <f>SUM(E347)</f>
        <v>4</v>
      </c>
      <c r="F346" s="13">
        <f>SUM(F347)</f>
        <v>0</v>
      </c>
      <c r="G346" s="13">
        <f>SUM(G347)</f>
        <v>0</v>
      </c>
      <c r="H346" s="13">
        <f>SUM(H347)</f>
        <v>4</v>
      </c>
      <c r="I346" s="13">
        <f>SUM(I347)</f>
        <v>4</v>
      </c>
      <c r="J346" s="8">
        <f t="shared" si="27"/>
        <v>0</v>
      </c>
      <c r="K346" s="11"/>
    </row>
    <row r="347" spans="1:11" ht="24.75" customHeight="1">
      <c r="A347" s="12" t="s">
        <v>29</v>
      </c>
      <c r="B347" s="12" t="s">
        <v>30</v>
      </c>
      <c r="C347" s="8">
        <v>2160599</v>
      </c>
      <c r="D347" s="12" t="s">
        <v>639</v>
      </c>
      <c r="E347" s="13">
        <f>SUM(F347:H347)</f>
        <v>4</v>
      </c>
      <c r="F347" s="13"/>
      <c r="G347" s="14"/>
      <c r="H347" s="14">
        <v>4</v>
      </c>
      <c r="I347" s="14">
        <v>4</v>
      </c>
      <c r="J347" s="8">
        <f t="shared" si="27"/>
        <v>0</v>
      </c>
      <c r="K347" s="11"/>
    </row>
    <row r="348" spans="1:11" ht="24.75" customHeight="1">
      <c r="A348" s="86" t="s">
        <v>640</v>
      </c>
      <c r="B348" s="87"/>
      <c r="C348" s="87"/>
      <c r="D348" s="88"/>
      <c r="E348" s="13">
        <f>SUM(E349)</f>
        <v>6.2</v>
      </c>
      <c r="F348" s="13">
        <f>SUM(F349)</f>
        <v>0</v>
      </c>
      <c r="G348" s="13">
        <f>SUM(G349)</f>
        <v>6.2</v>
      </c>
      <c r="H348" s="13">
        <f>SUM(H349)</f>
        <v>0</v>
      </c>
      <c r="I348" s="13">
        <f>SUM(I349)</f>
        <v>6.2</v>
      </c>
      <c r="J348" s="8">
        <f t="shared" si="27"/>
        <v>0</v>
      </c>
      <c r="K348" s="11"/>
    </row>
    <row r="349" spans="1:11" ht="24.75" customHeight="1">
      <c r="A349" s="15" t="s">
        <v>384</v>
      </c>
      <c r="B349" s="15" t="s">
        <v>389</v>
      </c>
      <c r="C349" s="8">
        <v>2160699</v>
      </c>
      <c r="D349" s="15" t="s">
        <v>390</v>
      </c>
      <c r="E349" s="13">
        <f>SUM(F349:H349)</f>
        <v>6.2</v>
      </c>
      <c r="F349" s="13"/>
      <c r="G349" s="14">
        <v>6.2</v>
      </c>
      <c r="H349" s="14"/>
      <c r="I349" s="14">
        <v>6.2</v>
      </c>
      <c r="J349" s="8">
        <f t="shared" si="27"/>
        <v>0</v>
      </c>
      <c r="K349" s="11"/>
    </row>
    <row r="350" spans="1:11" ht="24.75" customHeight="1">
      <c r="A350" s="95" t="s">
        <v>641</v>
      </c>
      <c r="B350" s="96"/>
      <c r="C350" s="96"/>
      <c r="D350" s="97"/>
      <c r="E350" s="13">
        <f>SUM(E351)</f>
        <v>817.3180000000001</v>
      </c>
      <c r="F350" s="13">
        <f>SUM(F351)</f>
        <v>0</v>
      </c>
      <c r="G350" s="13">
        <f>SUM(G351)</f>
        <v>0</v>
      </c>
      <c r="H350" s="13">
        <f>SUM(H351)</f>
        <v>817.3180000000001</v>
      </c>
      <c r="I350" s="13">
        <f>SUM(I351)</f>
        <v>817.3180000000001</v>
      </c>
      <c r="J350" s="8">
        <f t="shared" si="27"/>
        <v>0</v>
      </c>
      <c r="K350" s="11"/>
    </row>
    <row r="351" spans="1:11" ht="24.75" customHeight="1">
      <c r="A351" s="80" t="s">
        <v>642</v>
      </c>
      <c r="B351" s="81"/>
      <c r="C351" s="81"/>
      <c r="D351" s="82"/>
      <c r="E351" s="13">
        <f>SUM(E352:E356)</f>
        <v>817.3180000000001</v>
      </c>
      <c r="F351" s="13">
        <f>SUM(F352:F356)</f>
        <v>0</v>
      </c>
      <c r="G351" s="13">
        <f>SUM(G352:G356)</f>
        <v>0</v>
      </c>
      <c r="H351" s="13">
        <f>SUM(H352:H356)</f>
        <v>817.3180000000001</v>
      </c>
      <c r="I351" s="13">
        <f>SUM(I352:I356)</f>
        <v>817.3180000000001</v>
      </c>
      <c r="J351" s="8">
        <f t="shared" si="27"/>
        <v>0</v>
      </c>
      <c r="K351" s="11"/>
    </row>
    <row r="352" spans="1:11" ht="24.75" customHeight="1">
      <c r="A352" s="38" t="s">
        <v>347</v>
      </c>
      <c r="B352" s="30" t="s">
        <v>643</v>
      </c>
      <c r="C352" s="35">
        <v>2200110</v>
      </c>
      <c r="D352" s="30" t="s">
        <v>644</v>
      </c>
      <c r="E352" s="13">
        <f>SUM(F352:H352)</f>
        <v>678.2</v>
      </c>
      <c r="F352" s="13"/>
      <c r="G352" s="21"/>
      <c r="H352" s="39">
        <v>678.2</v>
      </c>
      <c r="I352" s="39">
        <v>678.2</v>
      </c>
      <c r="J352" s="8">
        <f t="shared" si="27"/>
        <v>0</v>
      </c>
      <c r="K352" s="11"/>
    </row>
    <row r="353" spans="1:11" ht="24.75" customHeight="1">
      <c r="A353" s="12" t="s">
        <v>347</v>
      </c>
      <c r="B353" s="20" t="s">
        <v>645</v>
      </c>
      <c r="C353" s="12">
        <v>2200110</v>
      </c>
      <c r="D353" s="8" t="s">
        <v>646</v>
      </c>
      <c r="E353" s="13">
        <f>SUM(F353:H353)</f>
        <v>21</v>
      </c>
      <c r="F353" s="13"/>
      <c r="G353" s="21"/>
      <c r="H353" s="14">
        <v>21</v>
      </c>
      <c r="I353" s="21">
        <v>21</v>
      </c>
      <c r="J353" s="8">
        <f t="shared" si="27"/>
        <v>0</v>
      </c>
      <c r="K353" s="11"/>
    </row>
    <row r="354" spans="1:11" ht="24.75" customHeight="1">
      <c r="A354" s="17" t="s">
        <v>347</v>
      </c>
      <c r="B354" s="40" t="s">
        <v>647</v>
      </c>
      <c r="C354" s="12">
        <v>2200111</v>
      </c>
      <c r="D354" s="41" t="s">
        <v>648</v>
      </c>
      <c r="E354" s="13">
        <f>SUM(F354:H354)</f>
        <v>78.52</v>
      </c>
      <c r="F354" s="29"/>
      <c r="G354" s="14"/>
      <c r="H354" s="14">
        <v>78.52</v>
      </c>
      <c r="I354" s="29">
        <v>78.52</v>
      </c>
      <c r="J354" s="8">
        <f t="shared" si="27"/>
        <v>0</v>
      </c>
      <c r="K354" s="13"/>
    </row>
    <row r="355" spans="1:11" ht="24.75" customHeight="1">
      <c r="A355" s="30" t="s">
        <v>347</v>
      </c>
      <c r="B355" s="30" t="s">
        <v>649</v>
      </c>
      <c r="C355" s="35">
        <v>2200111</v>
      </c>
      <c r="D355" s="30" t="s">
        <v>650</v>
      </c>
      <c r="E355" s="13">
        <f>SUM(F355:H355)</f>
        <v>31.408</v>
      </c>
      <c r="F355" s="13"/>
      <c r="G355" s="21"/>
      <c r="H355" s="36">
        <v>31.408</v>
      </c>
      <c r="I355" s="36">
        <v>31.408</v>
      </c>
      <c r="J355" s="8">
        <f t="shared" si="27"/>
        <v>0</v>
      </c>
      <c r="K355" s="13"/>
    </row>
    <row r="356" spans="1:11" s="3" customFormat="1" ht="24.75" customHeight="1">
      <c r="A356" s="38" t="s">
        <v>347</v>
      </c>
      <c r="B356" s="20" t="s">
        <v>651</v>
      </c>
      <c r="C356" s="12">
        <v>2200199</v>
      </c>
      <c r="D356" s="8" t="s">
        <v>652</v>
      </c>
      <c r="E356" s="13">
        <f>SUM(F356:H356)</f>
        <v>8.19</v>
      </c>
      <c r="F356" s="13"/>
      <c r="G356" s="21"/>
      <c r="H356" s="14">
        <v>8.19</v>
      </c>
      <c r="I356" s="21">
        <v>8.19</v>
      </c>
      <c r="J356" s="8">
        <f t="shared" si="27"/>
        <v>0</v>
      </c>
      <c r="K356" s="13"/>
    </row>
    <row r="357" spans="1:11" s="3" customFormat="1" ht="24.75" customHeight="1">
      <c r="A357" s="113" t="s">
        <v>653</v>
      </c>
      <c r="B357" s="114"/>
      <c r="C357" s="114"/>
      <c r="D357" s="115"/>
      <c r="E357" s="13">
        <f>SUM(E358)</f>
        <v>821.2733000000001</v>
      </c>
      <c r="F357" s="13">
        <f>SUM(F358)</f>
        <v>10.5733</v>
      </c>
      <c r="G357" s="13">
        <f>SUM(G358)</f>
        <v>149.49</v>
      </c>
      <c r="H357" s="13">
        <f>SUM(H358)</f>
        <v>661.21</v>
      </c>
      <c r="I357" s="13">
        <f>SUM(I358)</f>
        <v>815.0633</v>
      </c>
      <c r="J357" s="8">
        <f t="shared" si="27"/>
        <v>6.210000000000036</v>
      </c>
      <c r="K357" s="13"/>
    </row>
    <row r="358" spans="1:11" s="3" customFormat="1" ht="24.75" customHeight="1">
      <c r="A358" s="116" t="s">
        <v>654</v>
      </c>
      <c r="B358" s="117"/>
      <c r="C358" s="117"/>
      <c r="D358" s="118"/>
      <c r="E358" s="13">
        <f>SUM(E359:E369)</f>
        <v>821.2733000000001</v>
      </c>
      <c r="F358" s="13">
        <f>SUM(F359:F369)</f>
        <v>10.5733</v>
      </c>
      <c r="G358" s="13">
        <f>SUM(G359:G369)</f>
        <v>149.49</v>
      </c>
      <c r="H358" s="13">
        <f>SUM(H359:H369)</f>
        <v>661.21</v>
      </c>
      <c r="I358" s="13">
        <f>SUM(I359:I369)</f>
        <v>815.0633</v>
      </c>
      <c r="J358" s="8">
        <f t="shared" si="27"/>
        <v>6.210000000000036</v>
      </c>
      <c r="K358" s="13"/>
    </row>
    <row r="359" spans="1:11" s="3" customFormat="1" ht="24.75" customHeight="1">
      <c r="A359" s="42" t="s">
        <v>348</v>
      </c>
      <c r="B359" s="42" t="s">
        <v>405</v>
      </c>
      <c r="C359" s="43">
        <v>2210103</v>
      </c>
      <c r="D359" s="42" t="s">
        <v>406</v>
      </c>
      <c r="E359" s="13">
        <f aca="true" t="shared" si="28" ref="E359:E369">SUM(F359:H359)</f>
        <v>83.59</v>
      </c>
      <c r="F359" s="13"/>
      <c r="G359" s="14"/>
      <c r="H359" s="14">
        <v>83.59</v>
      </c>
      <c r="I359" s="14">
        <v>83.59</v>
      </c>
      <c r="J359" s="8">
        <f t="shared" si="27"/>
        <v>0</v>
      </c>
      <c r="K359" s="13"/>
    </row>
    <row r="360" spans="1:11" ht="24.75" customHeight="1">
      <c r="A360" s="44" t="s">
        <v>348</v>
      </c>
      <c r="B360" s="44" t="s">
        <v>681</v>
      </c>
      <c r="C360" s="45">
        <v>2210103</v>
      </c>
      <c r="D360" s="45" t="s">
        <v>655</v>
      </c>
      <c r="E360" s="13">
        <f t="shared" si="28"/>
        <v>6.21</v>
      </c>
      <c r="F360" s="13"/>
      <c r="G360" s="14"/>
      <c r="H360" s="46">
        <v>6.21</v>
      </c>
      <c r="I360" s="14"/>
      <c r="J360" s="8">
        <f t="shared" si="27"/>
        <v>6.21</v>
      </c>
      <c r="K360" s="13"/>
    </row>
    <row r="361" spans="1:11" ht="24.75" customHeight="1">
      <c r="A361" s="26" t="s">
        <v>348</v>
      </c>
      <c r="B361" s="26" t="s">
        <v>656</v>
      </c>
      <c r="C361" s="12">
        <v>2210105</v>
      </c>
      <c r="D361" s="47" t="s">
        <v>657</v>
      </c>
      <c r="E361" s="13">
        <f t="shared" si="28"/>
        <v>202.56</v>
      </c>
      <c r="F361" s="29"/>
      <c r="G361" s="14"/>
      <c r="H361" s="14">
        <v>202.56</v>
      </c>
      <c r="I361" s="29">
        <v>202.56</v>
      </c>
      <c r="J361" s="8">
        <f t="shared" si="27"/>
        <v>0</v>
      </c>
      <c r="K361" s="13"/>
    </row>
    <row r="362" spans="1:11" ht="24.75" customHeight="1">
      <c r="A362" s="44"/>
      <c r="B362" s="44" t="s">
        <v>682</v>
      </c>
      <c r="C362" s="46">
        <v>2210105</v>
      </c>
      <c r="D362" s="46" t="s">
        <v>674</v>
      </c>
      <c r="E362" s="13">
        <f>SUM(F362:H362)</f>
        <v>18.24</v>
      </c>
      <c r="F362" s="13"/>
      <c r="G362" s="14"/>
      <c r="H362" s="46">
        <v>18.24</v>
      </c>
      <c r="I362" s="14">
        <v>18.24</v>
      </c>
      <c r="J362" s="8">
        <f>E362-I362</f>
        <v>0</v>
      </c>
      <c r="K362" s="13"/>
    </row>
    <row r="363" spans="1:11" ht="24.75" customHeight="1">
      <c r="A363" s="42" t="s">
        <v>348</v>
      </c>
      <c r="B363" s="42" t="s">
        <v>397</v>
      </c>
      <c r="C363" s="43">
        <v>2210106</v>
      </c>
      <c r="D363" s="42" t="s">
        <v>398</v>
      </c>
      <c r="E363" s="13">
        <f t="shared" si="28"/>
        <v>16.29</v>
      </c>
      <c r="F363" s="42"/>
      <c r="G363" s="42">
        <v>16.29</v>
      </c>
      <c r="H363" s="14"/>
      <c r="I363" s="42">
        <v>16.29</v>
      </c>
      <c r="J363" s="8">
        <f t="shared" si="27"/>
        <v>0</v>
      </c>
      <c r="K363" s="13"/>
    </row>
    <row r="364" spans="1:11" ht="24.75" customHeight="1">
      <c r="A364" s="42" t="s">
        <v>348</v>
      </c>
      <c r="B364" s="42" t="s">
        <v>399</v>
      </c>
      <c r="C364" s="43">
        <v>2210107</v>
      </c>
      <c r="D364" s="42" t="s">
        <v>400</v>
      </c>
      <c r="E364" s="13">
        <f t="shared" si="28"/>
        <v>10.48</v>
      </c>
      <c r="F364" s="42"/>
      <c r="G364" s="42">
        <v>10.48</v>
      </c>
      <c r="H364" s="14"/>
      <c r="I364" s="42">
        <v>10.48</v>
      </c>
      <c r="J364" s="8">
        <f t="shared" si="27"/>
        <v>0</v>
      </c>
      <c r="K364" s="13"/>
    </row>
    <row r="365" spans="1:11" ht="24.75" customHeight="1">
      <c r="A365" s="42" t="s">
        <v>348</v>
      </c>
      <c r="B365" s="42" t="s">
        <v>401</v>
      </c>
      <c r="C365" s="43">
        <v>2210107</v>
      </c>
      <c r="D365" s="42" t="s">
        <v>402</v>
      </c>
      <c r="E365" s="13">
        <f t="shared" si="28"/>
        <v>122.72</v>
      </c>
      <c r="F365" s="42"/>
      <c r="G365" s="42">
        <v>122.72</v>
      </c>
      <c r="H365" s="14"/>
      <c r="I365" s="42">
        <v>122.72</v>
      </c>
      <c r="J365" s="8">
        <f t="shared" si="27"/>
        <v>0</v>
      </c>
      <c r="K365" s="13"/>
    </row>
    <row r="366" spans="1:11" ht="24.75" customHeight="1">
      <c r="A366" s="42" t="s">
        <v>348</v>
      </c>
      <c r="B366" s="42" t="s">
        <v>403</v>
      </c>
      <c r="C366" s="43">
        <v>2210107</v>
      </c>
      <c r="D366" s="42" t="s">
        <v>404</v>
      </c>
      <c r="E366" s="13">
        <f t="shared" si="28"/>
        <v>10.5733</v>
      </c>
      <c r="F366" s="42">
        <v>10.5733</v>
      </c>
      <c r="G366" s="42"/>
      <c r="H366" s="14"/>
      <c r="I366" s="42">
        <v>10.5733</v>
      </c>
      <c r="J366" s="8">
        <f t="shared" si="27"/>
        <v>0</v>
      </c>
      <c r="K366" s="13"/>
    </row>
    <row r="367" spans="1:11" ht="24.75" customHeight="1">
      <c r="A367" s="44" t="s">
        <v>348</v>
      </c>
      <c r="B367" s="44" t="s">
        <v>408</v>
      </c>
      <c r="C367" s="12">
        <v>2210107</v>
      </c>
      <c r="D367" s="9" t="s">
        <v>658</v>
      </c>
      <c r="E367" s="13">
        <f t="shared" si="28"/>
        <v>13.6</v>
      </c>
      <c r="F367" s="13"/>
      <c r="G367" s="14"/>
      <c r="H367" s="14">
        <v>13.6</v>
      </c>
      <c r="I367" s="14">
        <f>8.6+5</f>
        <v>13.6</v>
      </c>
      <c r="J367" s="8">
        <f t="shared" si="27"/>
        <v>0</v>
      </c>
      <c r="K367" s="13"/>
    </row>
    <row r="368" spans="1:11" ht="24.75" customHeight="1">
      <c r="A368" s="44" t="s">
        <v>348</v>
      </c>
      <c r="B368" s="44" t="s">
        <v>659</v>
      </c>
      <c r="C368" s="46">
        <v>2210199</v>
      </c>
      <c r="D368" s="46" t="s">
        <v>407</v>
      </c>
      <c r="E368" s="13">
        <f t="shared" si="28"/>
        <v>157.01</v>
      </c>
      <c r="F368" s="13"/>
      <c r="G368" s="14"/>
      <c r="H368" s="46">
        <v>157.01</v>
      </c>
      <c r="I368" s="14">
        <f>17.008+140.002</f>
        <v>157.01000000000002</v>
      </c>
      <c r="J368" s="8">
        <f t="shared" si="27"/>
        <v>0</v>
      </c>
      <c r="K368" s="13"/>
    </row>
    <row r="369" spans="1:11" ht="24.75" customHeight="1">
      <c r="A369" s="9" t="s">
        <v>371</v>
      </c>
      <c r="B369" s="44" t="s">
        <v>409</v>
      </c>
      <c r="C369" s="19" t="s">
        <v>410</v>
      </c>
      <c r="D369" s="19" t="s">
        <v>411</v>
      </c>
      <c r="E369" s="13">
        <f t="shared" si="28"/>
        <v>180</v>
      </c>
      <c r="F369" s="13"/>
      <c r="G369" s="14"/>
      <c r="H369" s="14">
        <v>180</v>
      </c>
      <c r="I369" s="14">
        <v>180</v>
      </c>
      <c r="J369" s="8">
        <f t="shared" si="27"/>
        <v>0</v>
      </c>
      <c r="K369" s="13"/>
    </row>
    <row r="370" spans="1:11" ht="24.75" customHeight="1">
      <c r="A370" s="77" t="s">
        <v>660</v>
      </c>
      <c r="B370" s="78"/>
      <c r="C370" s="78"/>
      <c r="D370" s="79"/>
      <c r="E370" s="13">
        <f>SUM(E371)</f>
        <v>9.05</v>
      </c>
      <c r="F370" s="13">
        <f>SUM(F371)</f>
        <v>0</v>
      </c>
      <c r="G370" s="13">
        <f>SUM(G371)</f>
        <v>8.3</v>
      </c>
      <c r="H370" s="13">
        <f>SUM(H371)</f>
        <v>0.75</v>
      </c>
      <c r="I370" s="13">
        <f>SUM(I371)</f>
        <v>8.75</v>
      </c>
      <c r="J370" s="8">
        <f t="shared" si="27"/>
        <v>0.3000000000000007</v>
      </c>
      <c r="K370" s="13"/>
    </row>
    <row r="371" spans="1:11" ht="24.75" customHeight="1">
      <c r="A371" s="119" t="s">
        <v>661</v>
      </c>
      <c r="B371" s="120"/>
      <c r="C371" s="120"/>
      <c r="D371" s="121"/>
      <c r="E371" s="13">
        <f>SUM(E372:E374)</f>
        <v>9.05</v>
      </c>
      <c r="F371" s="13">
        <f>SUM(F372:F374)</f>
        <v>0</v>
      </c>
      <c r="G371" s="13">
        <f>SUM(G372:G374)</f>
        <v>8.3</v>
      </c>
      <c r="H371" s="13">
        <f>SUM(H372:H374)</f>
        <v>0.75</v>
      </c>
      <c r="I371" s="13">
        <f>SUM(I372:I374)</f>
        <v>8.75</v>
      </c>
      <c r="J371" s="8">
        <f t="shared" si="27"/>
        <v>0.3000000000000007</v>
      </c>
      <c r="K371" s="13"/>
    </row>
    <row r="372" spans="1:11" ht="24.75" customHeight="1">
      <c r="A372" s="10" t="s">
        <v>391</v>
      </c>
      <c r="B372" s="15" t="s">
        <v>392</v>
      </c>
      <c r="C372" s="10">
        <v>2220106</v>
      </c>
      <c r="D372" s="13" t="s">
        <v>662</v>
      </c>
      <c r="E372" s="13">
        <f>SUM(F372:H372)</f>
        <v>8.3</v>
      </c>
      <c r="F372" s="13"/>
      <c r="G372" s="14">
        <v>8.3</v>
      </c>
      <c r="H372" s="14"/>
      <c r="I372" s="14">
        <v>8.3</v>
      </c>
      <c r="J372" s="8">
        <f t="shared" si="27"/>
        <v>0</v>
      </c>
      <c r="K372" s="13"/>
    </row>
    <row r="373" spans="1:11" ht="24.75" customHeight="1">
      <c r="A373" s="12"/>
      <c r="B373" s="20" t="s">
        <v>676</v>
      </c>
      <c r="C373" s="19">
        <v>2220106</v>
      </c>
      <c r="D373" s="19" t="s">
        <v>675</v>
      </c>
      <c r="E373" s="13">
        <f>SUM(F373:H373)</f>
        <v>0.45</v>
      </c>
      <c r="F373" s="13"/>
      <c r="G373" s="21"/>
      <c r="H373" s="14">
        <v>0.45</v>
      </c>
      <c r="I373" s="21">
        <v>0.45</v>
      </c>
      <c r="J373" s="8">
        <f>E373-I373</f>
        <v>0</v>
      </c>
      <c r="K373" s="13"/>
    </row>
    <row r="374" spans="1:11" ht="24.75" customHeight="1">
      <c r="A374" s="12"/>
      <c r="B374" s="20" t="s">
        <v>663</v>
      </c>
      <c r="C374" s="19" t="s">
        <v>350</v>
      </c>
      <c r="D374" s="19" t="s">
        <v>351</v>
      </c>
      <c r="E374" s="13">
        <f>SUM(F374:H374)</f>
        <v>0.3</v>
      </c>
      <c r="F374" s="13"/>
      <c r="G374" s="21"/>
      <c r="H374" s="14">
        <v>0.3</v>
      </c>
      <c r="I374" s="21"/>
      <c r="J374" s="8">
        <f t="shared" si="27"/>
        <v>0.3</v>
      </c>
      <c r="K374" s="13"/>
    </row>
  </sheetData>
  <sheetProtection/>
  <autoFilter ref="A5:K374"/>
  <mergeCells count="88">
    <mergeCell ref="A348:D348"/>
    <mergeCell ref="A350:D350"/>
    <mergeCell ref="A341:D341"/>
    <mergeCell ref="A335:D335"/>
    <mergeCell ref="A357:D357"/>
    <mergeCell ref="A358:D358"/>
    <mergeCell ref="A370:D370"/>
    <mergeCell ref="A371:D371"/>
    <mergeCell ref="A351:D351"/>
    <mergeCell ref="A329:D329"/>
    <mergeCell ref="A332:D332"/>
    <mergeCell ref="A334:D334"/>
    <mergeCell ref="A342:D342"/>
    <mergeCell ref="A346:D346"/>
    <mergeCell ref="A235:D235"/>
    <mergeCell ref="A236:D236"/>
    <mergeCell ref="A315:D315"/>
    <mergeCell ref="A264:D264"/>
    <mergeCell ref="A276:D276"/>
    <mergeCell ref="A289:D289"/>
    <mergeCell ref="A293:D293"/>
    <mergeCell ref="A302:D302"/>
    <mergeCell ref="A308:D308"/>
    <mergeCell ref="A314:D314"/>
    <mergeCell ref="A220:D220"/>
    <mergeCell ref="A224:D224"/>
    <mergeCell ref="A228:D228"/>
    <mergeCell ref="A230:D230"/>
    <mergeCell ref="A231:D231"/>
    <mergeCell ref="A233:D233"/>
    <mergeCell ref="A204:D204"/>
    <mergeCell ref="A206:D206"/>
    <mergeCell ref="A211:D211"/>
    <mergeCell ref="A214:D214"/>
    <mergeCell ref="A217:D217"/>
    <mergeCell ref="A218:D218"/>
    <mergeCell ref="A163:D163"/>
    <mergeCell ref="A165:D165"/>
    <mergeCell ref="A168:D168"/>
    <mergeCell ref="A188:D188"/>
    <mergeCell ref="A190:D190"/>
    <mergeCell ref="A201:D201"/>
    <mergeCell ref="A130:D130"/>
    <mergeCell ref="A147:D147"/>
    <mergeCell ref="A154:D154"/>
    <mergeCell ref="A156:D156"/>
    <mergeCell ref="A158:D158"/>
    <mergeCell ref="A162:D162"/>
    <mergeCell ref="A89:D89"/>
    <mergeCell ref="A90:D90"/>
    <mergeCell ref="A92:D92"/>
    <mergeCell ref="A98:D98"/>
    <mergeCell ref="A107:D107"/>
    <mergeCell ref="A123:D123"/>
    <mergeCell ref="A66:D66"/>
    <mergeCell ref="A68:D68"/>
    <mergeCell ref="A69:D69"/>
    <mergeCell ref="A72:D72"/>
    <mergeCell ref="A76:D76"/>
    <mergeCell ref="A83:D83"/>
    <mergeCell ref="A36:D36"/>
    <mergeCell ref="A52:D52"/>
    <mergeCell ref="A57:D57"/>
    <mergeCell ref="A59:D59"/>
    <mergeCell ref="A61:D61"/>
    <mergeCell ref="A65:D65"/>
    <mergeCell ref="A16:D16"/>
    <mergeCell ref="A25:D25"/>
    <mergeCell ref="A26:D26"/>
    <mergeCell ref="A30:D30"/>
    <mergeCell ref="A33:D33"/>
    <mergeCell ref="A34:D34"/>
    <mergeCell ref="A3:A5"/>
    <mergeCell ref="B3:B5"/>
    <mergeCell ref="C3:C5"/>
    <mergeCell ref="D3:D5"/>
    <mergeCell ref="A12:D12"/>
    <mergeCell ref="A14:D14"/>
    <mergeCell ref="A6:D6"/>
    <mergeCell ref="A7:D7"/>
    <mergeCell ref="A8:D8"/>
    <mergeCell ref="A10:D10"/>
    <mergeCell ref="A1:K1"/>
    <mergeCell ref="B2:J2"/>
    <mergeCell ref="E3:K3"/>
    <mergeCell ref="E4:H4"/>
    <mergeCell ref="J4:K4"/>
    <mergeCell ref="I4:I5"/>
  </mergeCells>
  <printOptions/>
  <pageMargins left="0.708333333333333" right="0.708333333333333" top="0.747916666666667" bottom="0.747916666666667" header="0.314583333333333" footer="0.3145833333333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null,null,总收发</dc:creator>
  <cp:keywords/>
  <dc:description/>
  <cp:lastModifiedBy>Microsoft</cp:lastModifiedBy>
  <cp:lastPrinted>2017-12-28T08:11:00Z</cp:lastPrinted>
  <dcterms:created xsi:type="dcterms:W3CDTF">2017-12-28T05:11:00Z</dcterms:created>
  <dcterms:modified xsi:type="dcterms:W3CDTF">2023-10-08T02:01:22Z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